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d.docs.live.net/1c6959925ef2e19d/Bureau/"/>
    </mc:Choice>
  </mc:AlternateContent>
  <xr:revisionPtr revIDLastSave="44" documentId="14_{D67915C5-59A9-439D-BE2F-9B243642D1F4}" xr6:coauthVersionLast="47" xr6:coauthVersionMax="47" xr10:uidLastSave="{EB5679FB-3BC2-4B92-A650-3E82E062841B}"/>
  <bookViews>
    <workbookView xWindow="-108" yWindow="-108" windowWidth="23256" windowHeight="12456" firstSheet="1" xr2:uid="{E35634F9-5A8D-4B50-86F0-A1415DECC863}"/>
  </bookViews>
  <sheets>
    <sheet name="Données à saisir" sheetId="1" r:id="rId1"/>
    <sheet name="plan financi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2" i="2" l="1"/>
  <c r="AI12" i="2"/>
  <c r="O42" i="2"/>
  <c r="O43" i="2"/>
  <c r="O41" i="2"/>
  <c r="N42" i="2"/>
  <c r="N43" i="2"/>
  <c r="N41" i="2"/>
  <c r="K31" i="2"/>
  <c r="K30" i="2"/>
  <c r="Q31" i="2"/>
  <c r="BI28" i="2" s="1"/>
  <c r="Q30" i="2"/>
  <c r="BR25" i="2" s="1"/>
  <c r="CD25" i="2" s="1"/>
  <c r="B70" i="1"/>
  <c r="C70" i="1" s="1"/>
  <c r="AC32" i="2"/>
  <c r="AC33" i="2"/>
  <c r="AC34" i="2"/>
  <c r="AC35" i="2"/>
  <c r="AC36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18" i="2"/>
  <c r="K45" i="2"/>
  <c r="K46" i="2"/>
  <c r="K44" i="2"/>
  <c r="K42" i="2"/>
  <c r="K43" i="2"/>
  <c r="K41" i="2"/>
  <c r="K39" i="2"/>
  <c r="K38" i="2"/>
  <c r="K25" i="2"/>
  <c r="T43" i="2" s="1"/>
  <c r="K26" i="2"/>
  <c r="T44" i="2" s="1"/>
  <c r="K27" i="2"/>
  <c r="T45" i="2" s="1"/>
  <c r="K28" i="2"/>
  <c r="T46" i="2" s="1"/>
  <c r="K24" i="2"/>
  <c r="T42" i="2" s="1"/>
  <c r="K14" i="2"/>
  <c r="K15" i="2"/>
  <c r="T34" i="2" s="1"/>
  <c r="K16" i="2"/>
  <c r="K17" i="2"/>
  <c r="T35" i="2" s="1"/>
  <c r="K18" i="2"/>
  <c r="K19" i="2"/>
  <c r="K20" i="2"/>
  <c r="K21" i="2"/>
  <c r="K22" i="2"/>
  <c r="T37" i="2" s="1"/>
  <c r="K13" i="2"/>
  <c r="B100" i="1"/>
  <c r="AZ38" i="2"/>
  <c r="AZ36" i="2"/>
  <c r="AH44" i="2"/>
  <c r="AQ24" i="2" s="1"/>
  <c r="AQ25" i="2" s="1"/>
  <c r="AI44" i="2"/>
  <c r="AS24" i="2" s="1"/>
  <c r="AS25" i="2" s="1"/>
  <c r="AG44" i="2"/>
  <c r="AO24" i="2" s="1"/>
  <c r="AO25" i="2" s="1"/>
  <c r="AH38" i="2"/>
  <c r="AQ19" i="2" s="1"/>
  <c r="AI38" i="2"/>
  <c r="AS19" i="2" s="1"/>
  <c r="AG38" i="2"/>
  <c r="BW29" i="2" s="1"/>
  <c r="AH18" i="2"/>
  <c r="AI18" i="2"/>
  <c r="AH19" i="2"/>
  <c r="AI19" i="2"/>
  <c r="AH20" i="2"/>
  <c r="AI20" i="2"/>
  <c r="AH21" i="2"/>
  <c r="AI21" i="2"/>
  <c r="AH22" i="2"/>
  <c r="AI22" i="2"/>
  <c r="AH23" i="2"/>
  <c r="AI23" i="2"/>
  <c r="AH24" i="2"/>
  <c r="AI24" i="2"/>
  <c r="AH25" i="2"/>
  <c r="AI25" i="2"/>
  <c r="AH26" i="2"/>
  <c r="AI26" i="2"/>
  <c r="AH27" i="2"/>
  <c r="AI27" i="2"/>
  <c r="AH28" i="2"/>
  <c r="AI28" i="2"/>
  <c r="AH29" i="2"/>
  <c r="AI29" i="2"/>
  <c r="AH30" i="2"/>
  <c r="AI30" i="2"/>
  <c r="AH31" i="2"/>
  <c r="AI31" i="2"/>
  <c r="AH32" i="2"/>
  <c r="AI32" i="2"/>
  <c r="AH33" i="2"/>
  <c r="AI33" i="2"/>
  <c r="AC31" i="2"/>
  <c r="AG32" i="2"/>
  <c r="AG33" i="2"/>
  <c r="AG31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18" i="2"/>
  <c r="X43" i="2"/>
  <c r="Y43" i="2"/>
  <c r="Z43" i="2"/>
  <c r="X44" i="2"/>
  <c r="Y44" i="2"/>
  <c r="Z44" i="2"/>
  <c r="X45" i="2"/>
  <c r="Y45" i="2"/>
  <c r="Z45" i="2"/>
  <c r="X46" i="2"/>
  <c r="Y46" i="2"/>
  <c r="Z46" i="2"/>
  <c r="Y42" i="2"/>
  <c r="Z42" i="2"/>
  <c r="X42" i="2"/>
  <c r="X33" i="2"/>
  <c r="X34" i="2"/>
  <c r="Y34" i="2"/>
  <c r="Z34" i="2"/>
  <c r="X35" i="2"/>
  <c r="Y35" i="2"/>
  <c r="Z35" i="2"/>
  <c r="X36" i="2"/>
  <c r="Y36" i="2"/>
  <c r="Z36" i="2"/>
  <c r="X37" i="2"/>
  <c r="Y37" i="2"/>
  <c r="Z37" i="2"/>
  <c r="Y33" i="2"/>
  <c r="Z33" i="2"/>
  <c r="Y17" i="2"/>
  <c r="AH42" i="2" s="1"/>
  <c r="Z17" i="2"/>
  <c r="AI42" i="2" s="1"/>
  <c r="X17" i="2"/>
  <c r="AG42" i="2" s="1"/>
  <c r="Y21" i="2"/>
  <c r="AH40" i="2" s="1"/>
  <c r="Z21" i="2"/>
  <c r="AI40" i="2" s="1"/>
  <c r="X21" i="2"/>
  <c r="AG40" i="2" s="1"/>
  <c r="Y19" i="2"/>
  <c r="AH39" i="2" s="1"/>
  <c r="Z19" i="2"/>
  <c r="AI39" i="2" s="1"/>
  <c r="X19" i="2"/>
  <c r="AG39" i="2" s="1"/>
  <c r="Y15" i="2"/>
  <c r="Z15" i="2"/>
  <c r="X15" i="2"/>
  <c r="AG41" i="2" s="1"/>
  <c r="Q42" i="2"/>
  <c r="Q43" i="2"/>
  <c r="Q44" i="2"/>
  <c r="Q45" i="2"/>
  <c r="Q46" i="2"/>
  <c r="BJ22" i="2" s="1"/>
  <c r="BR18" i="2" s="1"/>
  <c r="CD18" i="2" s="1"/>
  <c r="Q41" i="2"/>
  <c r="Q39" i="2"/>
  <c r="Q38" i="2"/>
  <c r="Q25" i="2"/>
  <c r="Q26" i="2"/>
  <c r="Q27" i="2"/>
  <c r="Q28" i="2"/>
  <c r="Q24" i="2"/>
  <c r="Q22" i="2"/>
  <c r="Q14" i="2"/>
  <c r="Q15" i="2"/>
  <c r="Q16" i="2"/>
  <c r="Q17" i="2"/>
  <c r="Q18" i="2"/>
  <c r="Q19" i="2"/>
  <c r="Q20" i="2"/>
  <c r="Q21" i="2"/>
  <c r="Q13" i="2"/>
  <c r="AI47" i="2"/>
  <c r="BO35" i="2"/>
  <c r="BO33" i="2"/>
  <c r="BO32" i="2"/>
  <c r="BO31" i="2"/>
  <c r="BO30" i="2"/>
  <c r="BO29" i="2"/>
  <c r="T36" i="2"/>
  <c r="T33" i="2"/>
  <c r="I149" i="1"/>
  <c r="H149" i="1"/>
  <c r="G149" i="1"/>
  <c r="D149" i="1"/>
  <c r="C149" i="1"/>
  <c r="B149" i="1"/>
  <c r="I148" i="1"/>
  <c r="H148" i="1"/>
  <c r="G148" i="1"/>
  <c r="D148" i="1"/>
  <c r="C148" i="1"/>
  <c r="B148" i="1"/>
  <c r="I147" i="1"/>
  <c r="H147" i="1"/>
  <c r="D147" i="1"/>
  <c r="C147" i="1"/>
  <c r="B147" i="1"/>
  <c r="I146" i="1"/>
  <c r="H146" i="1"/>
  <c r="D146" i="1"/>
  <c r="C146" i="1"/>
  <c r="B146" i="1"/>
  <c r="G150" i="1"/>
  <c r="C150" i="1"/>
  <c r="B150" i="1"/>
  <c r="I142" i="1"/>
  <c r="H142" i="1"/>
  <c r="G142" i="1"/>
  <c r="D142" i="1"/>
  <c r="C142" i="1"/>
  <c r="B142" i="1"/>
  <c r="I117" i="1"/>
  <c r="CC20" i="2" s="1"/>
  <c r="D117" i="1"/>
  <c r="CC19" i="2" s="1"/>
  <c r="CC27" i="2" s="1"/>
  <c r="I116" i="1"/>
  <c r="CB20" i="2" s="1"/>
  <c r="D116" i="1"/>
  <c r="CB19" i="2" s="1"/>
  <c r="I115" i="1"/>
  <c r="CA20" i="2" s="1"/>
  <c r="D115" i="1"/>
  <c r="CA19" i="2" s="1"/>
  <c r="I114" i="1"/>
  <c r="BZ20" i="2" s="1"/>
  <c r="D114" i="1"/>
  <c r="BZ19" i="2" s="1"/>
  <c r="I113" i="1"/>
  <c r="BY20" i="2" s="1"/>
  <c r="D113" i="1"/>
  <c r="BY19" i="2" s="1"/>
  <c r="BY27" i="2" s="1"/>
  <c r="I112" i="1"/>
  <c r="BX20" i="2" s="1"/>
  <c r="D112" i="1"/>
  <c r="BX19" i="2" s="1"/>
  <c r="I111" i="1"/>
  <c r="BW20" i="2" s="1"/>
  <c r="D111" i="1"/>
  <c r="BW19" i="2" s="1"/>
  <c r="BW27" i="2" s="1"/>
  <c r="I110" i="1"/>
  <c r="BV20" i="2" s="1"/>
  <c r="D110" i="1"/>
  <c r="BV19" i="2" s="1"/>
  <c r="I109" i="1"/>
  <c r="BU20" i="2" s="1"/>
  <c r="D109" i="1"/>
  <c r="BU19" i="2" s="1"/>
  <c r="I108" i="1"/>
  <c r="BT20" i="2" s="1"/>
  <c r="D108" i="1"/>
  <c r="BT19" i="2" s="1"/>
  <c r="I107" i="1"/>
  <c r="BS20" i="2" s="1"/>
  <c r="D107" i="1"/>
  <c r="BS19" i="2" s="1"/>
  <c r="I106" i="1"/>
  <c r="BR20" i="2" s="1"/>
  <c r="D106" i="1"/>
  <c r="BR19" i="2" s="1"/>
  <c r="BR27" i="2" s="1"/>
  <c r="D100" i="1"/>
  <c r="C100" i="1"/>
  <c r="L72" i="1"/>
  <c r="K72" i="1"/>
  <c r="I72" i="1"/>
  <c r="H72" i="1"/>
  <c r="D72" i="1"/>
  <c r="J72" i="1" s="1"/>
  <c r="B72" i="1"/>
  <c r="C72" i="1" s="1"/>
  <c r="L71" i="1"/>
  <c r="K71" i="1"/>
  <c r="I71" i="1"/>
  <c r="H71" i="1"/>
  <c r="D71" i="1"/>
  <c r="J71" i="1" s="1"/>
  <c r="B71" i="1"/>
  <c r="D70" i="1"/>
  <c r="J70" i="1" s="1"/>
  <c r="B67" i="1"/>
  <c r="B54" i="1"/>
  <c r="A54" i="1"/>
  <c r="B53" i="1"/>
  <c r="C53" i="1" s="1"/>
  <c r="A53" i="1"/>
  <c r="B52" i="1"/>
  <c r="A52" i="1"/>
  <c r="B51" i="1"/>
  <c r="A51" i="1"/>
  <c r="B50" i="1"/>
  <c r="C50" i="1" s="1"/>
  <c r="A50" i="1"/>
  <c r="B49" i="1"/>
  <c r="A49" i="1"/>
  <c r="B48" i="1"/>
  <c r="A48" i="1"/>
  <c r="J47" i="1"/>
  <c r="J46" i="1"/>
  <c r="J45" i="1"/>
  <c r="K45" i="1" s="1"/>
  <c r="B44" i="1"/>
  <c r="A44" i="1"/>
  <c r="J43" i="1"/>
  <c r="B42" i="1"/>
  <c r="A42" i="1"/>
  <c r="J41" i="1"/>
  <c r="K41" i="1" s="1"/>
  <c r="B40" i="1"/>
  <c r="A40" i="1"/>
  <c r="B39" i="1"/>
  <c r="B34" i="1"/>
  <c r="Z20" i="2" l="1"/>
  <c r="AG47" i="2"/>
  <c r="AI17" i="2"/>
  <c r="AH17" i="2"/>
  <c r="B68" i="1"/>
  <c r="D68" i="1"/>
  <c r="L70" i="1"/>
  <c r="L73" i="1" s="1"/>
  <c r="K70" i="1"/>
  <c r="K73" i="1" s="1"/>
  <c r="AG17" i="2"/>
  <c r="BX35" i="2"/>
  <c r="BY35" i="2"/>
  <c r="BZ35" i="2"/>
  <c r="CA35" i="2"/>
  <c r="CB35" i="2"/>
  <c r="Q23" i="2"/>
  <c r="BR23" i="2" s="1"/>
  <c r="CD23" i="2" s="1"/>
  <c r="CC35" i="2"/>
  <c r="BX29" i="2"/>
  <c r="E70" i="1"/>
  <c r="I70" i="1" s="1"/>
  <c r="I73" i="1" s="1"/>
  <c r="CA29" i="2"/>
  <c r="BY29" i="2"/>
  <c r="BZ29" i="2"/>
  <c r="CC33" i="2"/>
  <c r="BS33" i="2"/>
  <c r="BR33" i="2"/>
  <c r="BT33" i="2"/>
  <c r="BV33" i="2"/>
  <c r="BU33" i="2"/>
  <c r="CB29" i="2"/>
  <c r="BW33" i="2"/>
  <c r="BX33" i="2"/>
  <c r="BY33" i="2"/>
  <c r="BZ33" i="2"/>
  <c r="Q37" i="2"/>
  <c r="BJ19" i="2" s="1"/>
  <c r="AO19" i="2"/>
  <c r="CA33" i="2"/>
  <c r="H150" i="1"/>
  <c r="CB33" i="2"/>
  <c r="I150" i="1"/>
  <c r="BU35" i="2"/>
  <c r="BJ21" i="2"/>
  <c r="BR17" i="2" s="1"/>
  <c r="CD17" i="2" s="1"/>
  <c r="C67" i="1"/>
  <c r="BV35" i="2"/>
  <c r="BW35" i="2"/>
  <c r="CD20" i="2"/>
  <c r="BX21" i="2"/>
  <c r="AQ17" i="2"/>
  <c r="CC29" i="2"/>
  <c r="Z16" i="2"/>
  <c r="Y16" i="2"/>
  <c r="X40" i="2"/>
  <c r="BR29" i="2"/>
  <c r="BS29" i="2"/>
  <c r="Y40" i="2"/>
  <c r="BT29" i="2"/>
  <c r="BU29" i="2"/>
  <c r="BR35" i="2"/>
  <c r="Q40" i="2"/>
  <c r="BJ20" i="2" s="1"/>
  <c r="BR16" i="2" s="1"/>
  <c r="CD16" i="2" s="1"/>
  <c r="Z40" i="2"/>
  <c r="E71" i="1"/>
  <c r="G71" i="1" s="1"/>
  <c r="BV29" i="2"/>
  <c r="BS35" i="2"/>
  <c r="BT35" i="2"/>
  <c r="BV21" i="2"/>
  <c r="BV27" i="2"/>
  <c r="CB37" i="2"/>
  <c r="CB27" i="2"/>
  <c r="BU27" i="2"/>
  <c r="BU21" i="2"/>
  <c r="BT27" i="2"/>
  <c r="BT37" i="2"/>
  <c r="BZ21" i="2"/>
  <c r="BZ27" i="2"/>
  <c r="BS27" i="2"/>
  <c r="BS37" i="2"/>
  <c r="CA21" i="2"/>
  <c r="CA27" i="2"/>
  <c r="BX27" i="2"/>
  <c r="CC32" i="2"/>
  <c r="CB32" i="2"/>
  <c r="CA32" i="2"/>
  <c r="BZ32" i="2"/>
  <c r="BY32" i="2"/>
  <c r="BX32" i="2"/>
  <c r="BW32" i="2"/>
  <c r="BV32" i="2"/>
  <c r="BU32" i="2"/>
  <c r="BR32" i="2"/>
  <c r="BT32" i="2"/>
  <c r="BS32" i="2"/>
  <c r="AO20" i="2"/>
  <c r="BV30" i="2"/>
  <c r="BT30" i="2"/>
  <c r="BS30" i="2"/>
  <c r="BR30" i="2"/>
  <c r="BY31" i="2"/>
  <c r="BZ31" i="2"/>
  <c r="CC31" i="2"/>
  <c r="BU31" i="2"/>
  <c r="BT31" i="2"/>
  <c r="CB31" i="2"/>
  <c r="CA31" i="2"/>
  <c r="Y31" i="2"/>
  <c r="BW21" i="2"/>
  <c r="X31" i="2"/>
  <c r="AI41" i="2"/>
  <c r="AS20" i="2" s="1"/>
  <c r="AH41" i="2"/>
  <c r="AQ20" i="2" s="1"/>
  <c r="CA37" i="2"/>
  <c r="CB21" i="2"/>
  <c r="BZ28" i="2"/>
  <c r="AS17" i="2"/>
  <c r="Y20" i="2"/>
  <c r="Z31" i="2"/>
  <c r="BY37" i="2"/>
  <c r="BZ37" i="2"/>
  <c r="BR21" i="2"/>
  <c r="BS21" i="2"/>
  <c r="Q12" i="2"/>
  <c r="BR22" i="2" s="1"/>
  <c r="BT21" i="2"/>
  <c r="BJ15" i="2"/>
  <c r="C52" i="1"/>
  <c r="D52" i="1" s="1"/>
  <c r="D150" i="1"/>
  <c r="I118" i="1"/>
  <c r="AG12" i="2" s="1"/>
  <c r="D118" i="1"/>
  <c r="E72" i="1"/>
  <c r="BY21" i="2"/>
  <c r="CC37" i="2"/>
  <c r="CC21" i="2"/>
  <c r="BU30" i="2"/>
  <c r="CD19" i="2"/>
  <c r="BW30" i="2"/>
  <c r="BX30" i="2"/>
  <c r="AH47" i="2"/>
  <c r="BY30" i="2"/>
  <c r="BR31" i="2"/>
  <c r="BU37" i="2"/>
  <c r="BZ30" i="2"/>
  <c r="BS31" i="2"/>
  <c r="BV37" i="2"/>
  <c r="CA30" i="2"/>
  <c r="BW37" i="2"/>
  <c r="CB30" i="2"/>
  <c r="BX37" i="2"/>
  <c r="CC30" i="2"/>
  <c r="BV31" i="2"/>
  <c r="BW31" i="2"/>
  <c r="BX31" i="2"/>
  <c r="L45" i="1"/>
  <c r="M45" i="1" s="1"/>
  <c r="J73" i="1"/>
  <c r="K46" i="1"/>
  <c r="L46" i="1" s="1"/>
  <c r="C51" i="1"/>
  <c r="C71" i="1"/>
  <c r="C68" i="1" s="1"/>
  <c r="C39" i="1"/>
  <c r="C44" i="1"/>
  <c r="D44" i="1" s="1"/>
  <c r="C40" i="1"/>
  <c r="D40" i="1" s="1"/>
  <c r="K47" i="1"/>
  <c r="C49" i="1"/>
  <c r="C48" i="1"/>
  <c r="C42" i="1"/>
  <c r="D50" i="1"/>
  <c r="E50" i="1" s="1"/>
  <c r="F50" i="1" s="1"/>
  <c r="C54" i="1"/>
  <c r="L41" i="1"/>
  <c r="M41" i="1" s="1"/>
  <c r="K43" i="1"/>
  <c r="L43" i="1" s="1"/>
  <c r="D53" i="1"/>
  <c r="E53" i="1" s="1"/>
  <c r="BY26" i="2" l="1"/>
  <c r="CB26" i="2"/>
  <c r="BX26" i="2"/>
  <c r="BZ26" i="2"/>
  <c r="CC26" i="2"/>
  <c r="BV26" i="2"/>
  <c r="CA26" i="2"/>
  <c r="BW26" i="2"/>
  <c r="BR26" i="2"/>
  <c r="BT26" i="2"/>
  <c r="BU26" i="2"/>
  <c r="BS26" i="2"/>
  <c r="AO45" i="2"/>
  <c r="BJ17" i="2" s="1"/>
  <c r="AQ45" i="2"/>
  <c r="BK17" i="2" s="1"/>
  <c r="AS45" i="2"/>
  <c r="BL17" i="2" s="1"/>
  <c r="G70" i="1"/>
  <c r="H70" i="1"/>
  <c r="CD33" i="2"/>
  <c r="BT28" i="2"/>
  <c r="BU28" i="2"/>
  <c r="BV28" i="2"/>
  <c r="CC34" i="2"/>
  <c r="BR28" i="2"/>
  <c r="BS28" i="2"/>
  <c r="CD35" i="2"/>
  <c r="BY28" i="2"/>
  <c r="CA28" i="2"/>
  <c r="CC28" i="2"/>
  <c r="BW28" i="2"/>
  <c r="AO17" i="2"/>
  <c r="X48" i="2"/>
  <c r="AG45" i="2" s="1"/>
  <c r="AO22" i="2" s="1"/>
  <c r="AO43" i="2" s="1"/>
  <c r="BX28" i="2"/>
  <c r="CB28" i="2"/>
  <c r="Y48" i="2"/>
  <c r="AH45" i="2" s="1"/>
  <c r="AQ22" i="2" s="1"/>
  <c r="AQ43" i="2" s="1"/>
  <c r="CD29" i="2"/>
  <c r="BZ34" i="2"/>
  <c r="BZ36" i="2" s="1"/>
  <c r="BZ39" i="2" s="1"/>
  <c r="Z48" i="2"/>
  <c r="AI45" i="2" s="1"/>
  <c r="AS22" i="2" s="1"/>
  <c r="AS43" i="2" s="1"/>
  <c r="CD32" i="2"/>
  <c r="Q48" i="2"/>
  <c r="BR34" i="2"/>
  <c r="BY34" i="2"/>
  <c r="BT34" i="2"/>
  <c r="AH11" i="2"/>
  <c r="AI11" i="2" s="1"/>
  <c r="AI10" i="2" s="1"/>
  <c r="AI14" i="2" s="1"/>
  <c r="AS15" i="2" s="1"/>
  <c r="BC12" i="2" s="1"/>
  <c r="AG11" i="2"/>
  <c r="AG10" i="2" s="1"/>
  <c r="CD21" i="2"/>
  <c r="CD27" i="2"/>
  <c r="Q32" i="2"/>
  <c r="BJ14" i="2"/>
  <c r="BV34" i="2"/>
  <c r="BW34" i="2"/>
  <c r="BS34" i="2"/>
  <c r="CB34" i="2"/>
  <c r="CA34" i="2"/>
  <c r="BU34" i="2"/>
  <c r="BX34" i="2"/>
  <c r="E52" i="1"/>
  <c r="F52" i="1"/>
  <c r="G72" i="1"/>
  <c r="D49" i="1"/>
  <c r="M46" i="1"/>
  <c r="BR24" i="2"/>
  <c r="CD22" i="2"/>
  <c r="CD30" i="2"/>
  <c r="CD31" i="2"/>
  <c r="BR15" i="2"/>
  <c r="E40" i="1"/>
  <c r="F40" i="1" s="1"/>
  <c r="G50" i="1"/>
  <c r="D54" i="1"/>
  <c r="D48" i="1"/>
  <c r="E48" i="1" s="1"/>
  <c r="D39" i="1"/>
  <c r="L47" i="1"/>
  <c r="M47" i="1" s="1"/>
  <c r="M43" i="1"/>
  <c r="D42" i="1"/>
  <c r="E44" i="1"/>
  <c r="F44" i="1" s="1"/>
  <c r="G44" i="1" s="1"/>
  <c r="F53" i="1"/>
  <c r="G53" i="1" s="1"/>
  <c r="D51" i="1"/>
  <c r="E51" i="1" s="1"/>
  <c r="CC36" i="2" l="1"/>
  <c r="CC39" i="2" s="1"/>
  <c r="CD26" i="2"/>
  <c r="BT36" i="2"/>
  <c r="BT39" i="2" s="1"/>
  <c r="BU36" i="2"/>
  <c r="BU39" i="2" s="1"/>
  <c r="CB36" i="2"/>
  <c r="CB39" i="2" s="1"/>
  <c r="BV36" i="2"/>
  <c r="BV39" i="2" s="1"/>
  <c r="BY36" i="2"/>
  <c r="BY39" i="2" s="1"/>
  <c r="BS36" i="2"/>
  <c r="BS39" i="2" s="1"/>
  <c r="BW36" i="2"/>
  <c r="BW39" i="2" s="1"/>
  <c r="BB16" i="2"/>
  <c r="BA16" i="2"/>
  <c r="BC16" i="2"/>
  <c r="BC17" i="2" s="1"/>
  <c r="CD28" i="2"/>
  <c r="CA36" i="2"/>
  <c r="CA39" i="2" s="1"/>
  <c r="BX36" i="2"/>
  <c r="BX39" i="2" s="1"/>
  <c r="AH10" i="2"/>
  <c r="AG14" i="2"/>
  <c r="AO13" i="2"/>
  <c r="BA11" i="2"/>
  <c r="BA36" i="2" s="1"/>
  <c r="AO14" i="2"/>
  <c r="BC38" i="2"/>
  <c r="BC13" i="2"/>
  <c r="CD34" i="2"/>
  <c r="E49" i="1"/>
  <c r="G52" i="1"/>
  <c r="F48" i="1"/>
  <c r="G48" i="1" s="1"/>
  <c r="AS14" i="2"/>
  <c r="BC11" i="2"/>
  <c r="AS13" i="2"/>
  <c r="CD24" i="2"/>
  <c r="BR36" i="2"/>
  <c r="CD15" i="2"/>
  <c r="BR37" i="2"/>
  <c r="H44" i="1"/>
  <c r="I44" i="1" s="1"/>
  <c r="H53" i="1"/>
  <c r="I53" i="1" s="1"/>
  <c r="F51" i="1"/>
  <c r="G51" i="1" s="1"/>
  <c r="E42" i="1"/>
  <c r="E39" i="1"/>
  <c r="F39" i="1" s="1"/>
  <c r="H50" i="1"/>
  <c r="I50" i="1" s="1"/>
  <c r="E54" i="1"/>
  <c r="G40" i="1"/>
  <c r="CD36" i="2" l="1"/>
  <c r="AH14" i="2"/>
  <c r="AQ15" i="2" s="1"/>
  <c r="BB12" i="2" s="1"/>
  <c r="BB13" i="2" s="1"/>
  <c r="AQ13" i="2"/>
  <c r="BB17" i="2"/>
  <c r="AQ14" i="2"/>
  <c r="AR19" i="2" s="1"/>
  <c r="BB38" i="2"/>
  <c r="BB11" i="2"/>
  <c r="BB36" i="2" s="1"/>
  <c r="H48" i="1"/>
  <c r="AP25" i="2"/>
  <c r="AP17" i="2"/>
  <c r="AP19" i="2"/>
  <c r="AP24" i="2"/>
  <c r="AP22" i="2"/>
  <c r="AP20" i="2"/>
  <c r="I48" i="1"/>
  <c r="J48" i="1" s="1"/>
  <c r="H52" i="1"/>
  <c r="I52" i="1" s="1"/>
  <c r="G39" i="1"/>
  <c r="H39" i="1" s="1"/>
  <c r="F49" i="1"/>
  <c r="BC36" i="2"/>
  <c r="BC39" i="2" s="1"/>
  <c r="BC14" i="2"/>
  <c r="BC15" i="2" s="1"/>
  <c r="BC19" i="2" s="1"/>
  <c r="BC21" i="2" s="1"/>
  <c r="AR25" i="2"/>
  <c r="AR20" i="2"/>
  <c r="AR17" i="2"/>
  <c r="AR22" i="2"/>
  <c r="AR15" i="2"/>
  <c r="BR39" i="2"/>
  <c r="BR40" i="2" s="1"/>
  <c r="CD37" i="2"/>
  <c r="AT22" i="2"/>
  <c r="AT19" i="2"/>
  <c r="AS16" i="2"/>
  <c r="AT15" i="2"/>
  <c r="AT24" i="2"/>
  <c r="AT20" i="2"/>
  <c r="AT17" i="2"/>
  <c r="AT25" i="2"/>
  <c r="J53" i="1"/>
  <c r="K53" i="1" s="1"/>
  <c r="H40" i="1"/>
  <c r="J50" i="1"/>
  <c r="F54" i="1"/>
  <c r="J44" i="1"/>
  <c r="K44" i="1" s="1"/>
  <c r="L44" i="1" s="1"/>
  <c r="H51" i="1"/>
  <c r="F42" i="1"/>
  <c r="G42" i="1" s="1"/>
  <c r="BB39" i="2" l="1"/>
  <c r="AR24" i="2"/>
  <c r="AQ16" i="2"/>
  <c r="BB14" i="2"/>
  <c r="BB15" i="2" s="1"/>
  <c r="BB19" i="2" s="1"/>
  <c r="BB21" i="2" s="1"/>
  <c r="I39" i="1"/>
  <c r="J39" i="1" s="1"/>
  <c r="K39" i="1" s="1"/>
  <c r="L39" i="1" s="1"/>
  <c r="M39" i="1" s="1"/>
  <c r="BL16" i="2"/>
  <c r="BL18" i="2" s="1"/>
  <c r="K48" i="1"/>
  <c r="L48" i="1" s="1"/>
  <c r="J52" i="1"/>
  <c r="G49" i="1"/>
  <c r="H49" i="1" s="1"/>
  <c r="I49" i="1" s="1"/>
  <c r="AR16" i="2"/>
  <c r="AQ18" i="2"/>
  <c r="BS38" i="2"/>
  <c r="BS40" i="2" s="1"/>
  <c r="BR41" i="2"/>
  <c r="BB20" i="2"/>
  <c r="BC20" i="2"/>
  <c r="AS18" i="2"/>
  <c r="AT16" i="2"/>
  <c r="L53" i="1"/>
  <c r="M53" i="1" s="1"/>
  <c r="H42" i="1"/>
  <c r="I42" i="1" s="1"/>
  <c r="J42" i="1" s="1"/>
  <c r="K42" i="1" s="1"/>
  <c r="L42" i="1" s="1"/>
  <c r="M42" i="1" s="1"/>
  <c r="M44" i="1"/>
  <c r="I51" i="1"/>
  <c r="G54" i="1"/>
  <c r="I40" i="1"/>
  <c r="K50" i="1"/>
  <c r="L50" i="1" s="1"/>
  <c r="J49" i="1" l="1"/>
  <c r="K49" i="1" s="1"/>
  <c r="M48" i="1"/>
  <c r="L49" i="1"/>
  <c r="M49" i="1" s="1"/>
  <c r="K52" i="1"/>
  <c r="L52" i="1" s="1"/>
  <c r="M52" i="1" s="1"/>
  <c r="AT18" i="2"/>
  <c r="AS21" i="2"/>
  <c r="BT38" i="2"/>
  <c r="BT40" i="2" s="1"/>
  <c r="BS41" i="2"/>
  <c r="AR18" i="2"/>
  <c r="AQ21" i="2"/>
  <c r="M50" i="1"/>
  <c r="J51" i="1"/>
  <c r="K51" i="1" s="1"/>
  <c r="L51" i="1" s="1"/>
  <c r="M51" i="1" s="1"/>
  <c r="J40" i="1"/>
  <c r="K40" i="1" s="1"/>
  <c r="L40" i="1" s="1"/>
  <c r="M40" i="1" s="1"/>
  <c r="H54" i="1"/>
  <c r="BU38" i="2" l="1"/>
  <c r="BU40" i="2" s="1"/>
  <c r="BT41" i="2"/>
  <c r="AQ23" i="2"/>
  <c r="AR21" i="2"/>
  <c r="AS23" i="2"/>
  <c r="AT21" i="2"/>
  <c r="I54" i="1"/>
  <c r="J54" i="1" s="1"/>
  <c r="K54" i="1" s="1"/>
  <c r="AS26" i="2" l="1"/>
  <c r="AT23" i="2"/>
  <c r="AR23" i="2"/>
  <c r="AQ26" i="2"/>
  <c r="BV38" i="2"/>
  <c r="BV40" i="2" s="1"/>
  <c r="BU41" i="2"/>
  <c r="L54" i="1"/>
  <c r="M54" i="1" s="1"/>
  <c r="BW38" i="2" l="1"/>
  <c r="BW40" i="2" s="1"/>
  <c r="BV41" i="2"/>
  <c r="AS27" i="2"/>
  <c r="AT26" i="2"/>
  <c r="AQ27" i="2"/>
  <c r="AR26" i="2"/>
  <c r="AT27" i="2" l="1"/>
  <c r="AS28" i="2"/>
  <c r="AT28" i="2" s="1"/>
  <c r="AS42" i="2"/>
  <c r="AS44" i="2" s="1"/>
  <c r="AR27" i="2"/>
  <c r="AQ28" i="2"/>
  <c r="AR28" i="2" s="1"/>
  <c r="AQ42" i="2"/>
  <c r="AQ44" i="2" s="1"/>
  <c r="BW41" i="2"/>
  <c r="BX38" i="2"/>
  <c r="BX40" i="2" s="1"/>
  <c r="BY38" i="2" l="1"/>
  <c r="BY40" i="2" s="1"/>
  <c r="BX41" i="2"/>
  <c r="BK23" i="2"/>
  <c r="BK24" i="2" s="1"/>
  <c r="AQ46" i="2"/>
  <c r="AS46" i="2"/>
  <c r="BL23" i="2"/>
  <c r="BL24" i="2" s="1"/>
  <c r="BL25" i="2" s="1"/>
  <c r="BY41" i="2" l="1"/>
  <c r="BZ38" i="2"/>
  <c r="BZ40" i="2" s="1"/>
  <c r="BZ41" i="2" l="1"/>
  <c r="CA38" i="2"/>
  <c r="CA40" i="2" s="1"/>
  <c r="CB38" i="2" l="1"/>
  <c r="CB40" i="2" s="1"/>
  <c r="CA41" i="2"/>
  <c r="CB41" i="2" l="1"/>
  <c r="CC38" i="2"/>
  <c r="CC40" i="2" s="1"/>
  <c r="CC41" i="2" s="1"/>
  <c r="CD41" i="2" l="1"/>
  <c r="AG13" i="2" l="1"/>
  <c r="AG16" i="2" s="1"/>
  <c r="AG37" i="2" s="1"/>
  <c r="AO15" i="2"/>
  <c r="AO16" i="2" s="1"/>
  <c r="AG43" i="2" l="1"/>
  <c r="AG46" i="2" s="1"/>
  <c r="AG49" i="2" s="1"/>
  <c r="AG54" i="2"/>
  <c r="AP16" i="2"/>
  <c r="AO18" i="2"/>
  <c r="AP15" i="2"/>
  <c r="BA12" i="2"/>
  <c r="AH13" i="2"/>
  <c r="AH16" i="2" s="1"/>
  <c r="AH37" i="2" l="1"/>
  <c r="AI13" i="2"/>
  <c r="AI16" i="2" s="1"/>
  <c r="AI37" i="2" s="1"/>
  <c r="AO21" i="2"/>
  <c r="AP18" i="2"/>
  <c r="BA38" i="2"/>
  <c r="BA39" i="2" s="1"/>
  <c r="BA13" i="2"/>
  <c r="BA14" i="2" s="1"/>
  <c r="BA15" i="2" s="1"/>
  <c r="BA19" i="2" s="1"/>
  <c r="BA17" i="2"/>
  <c r="BA18" i="2"/>
  <c r="BK16" i="2" l="1"/>
  <c r="BK18" i="2" s="1"/>
  <c r="BK25" i="2" s="1"/>
  <c r="BJ16" i="2"/>
  <c r="BJ18" i="2" s="1"/>
  <c r="AO23" i="2"/>
  <c r="AP21" i="2"/>
  <c r="BA21" i="2"/>
  <c r="BA20" i="2"/>
  <c r="AI54" i="2"/>
  <c r="AI43" i="2"/>
  <c r="AI46" i="2" s="1"/>
  <c r="AH54" i="2"/>
  <c r="AH43" i="2"/>
  <c r="AH46" i="2" s="1"/>
  <c r="BB18" i="2" l="1"/>
  <c r="AH49" i="2"/>
  <c r="BC18" i="2"/>
  <c r="AI49" i="2"/>
  <c r="AO26" i="2"/>
  <c r="AP23" i="2"/>
  <c r="AP26" i="2" l="1"/>
  <c r="AO27" i="2"/>
  <c r="AO28" i="2" s="1"/>
  <c r="AO42" i="2" l="1"/>
  <c r="AO44" i="2" s="1"/>
  <c r="AP28" i="2"/>
  <c r="AP27" i="2"/>
  <c r="BJ23" i="2" l="1"/>
  <c r="BJ24" i="2" s="1"/>
  <c r="BJ25" i="2" s="1"/>
  <c r="BJ26" i="2" s="1"/>
  <c r="BK26" i="2" s="1"/>
  <c r="BL26" i="2" s="1"/>
  <c r="AO46" i="2"/>
</calcChain>
</file>

<file path=xl/sharedStrings.xml><?xml version="1.0" encoding="utf-8"?>
<sst xmlns="http://schemas.openxmlformats.org/spreadsheetml/2006/main" count="406" uniqueCount="288">
  <si>
    <t>Saisissez dans cet onglet toutes les données de votre projet</t>
  </si>
  <si>
    <t>Le plan financier apparaitra dans l'onglet suivant</t>
  </si>
  <si>
    <t>Micro-entreprise</t>
  </si>
  <si>
    <t>Oui</t>
  </si>
  <si>
    <t>Marchandises (y compris hébergement et restauration)</t>
  </si>
  <si>
    <t>Impôt sur le revenu</t>
  </si>
  <si>
    <t>Renseignez les cases Jaunes uniquement :</t>
  </si>
  <si>
    <t>Entreprise individuelle au réel (IR)</t>
  </si>
  <si>
    <t>Non</t>
  </si>
  <si>
    <t>Services</t>
  </si>
  <si>
    <t>Impôt sur les sociétés</t>
  </si>
  <si>
    <t>EURL (IS)</t>
  </si>
  <si>
    <t>Mixte</t>
  </si>
  <si>
    <t>Prénom, nom :</t>
  </si>
  <si>
    <t>SARL (IS)</t>
  </si>
  <si>
    <t>Intitulé de votre projet :</t>
  </si>
  <si>
    <t>Nom de votre projet ou description de votre activité</t>
  </si>
  <si>
    <t>SAS (IS)</t>
  </si>
  <si>
    <t>Votre statut juridique :</t>
  </si>
  <si>
    <t>SASU (IS)</t>
  </si>
  <si>
    <t>Votre numéro de téléphone :</t>
  </si>
  <si>
    <t>Votre adresse e-mail :</t>
  </si>
  <si>
    <t>Votre ville :</t>
  </si>
  <si>
    <t>IR</t>
  </si>
  <si>
    <t>Vente de marchandises ou de services ?</t>
  </si>
  <si>
    <r>
      <t xml:space="preserve">Sélectionnez dans la liste déroulante </t>
    </r>
    <r>
      <rPr>
        <b/>
        <i/>
        <sz val="11"/>
        <color rgb="FFFF0000"/>
        <rFont val="Aptos Narrow"/>
        <family val="2"/>
        <scheme val="minor"/>
      </rPr>
      <t>(obligatoire)</t>
    </r>
  </si>
  <si>
    <t>IS</t>
  </si>
  <si>
    <t>1) Vos besoins de démarrage :</t>
  </si>
  <si>
    <r>
      <t xml:space="preserve">Listez toutes les dépenses ou investissements que vous devrez faire </t>
    </r>
    <r>
      <rPr>
        <i/>
        <u/>
        <sz val="11"/>
        <color theme="1"/>
        <rFont val="Aptos Narrow"/>
        <family val="2"/>
        <scheme val="minor"/>
      </rPr>
      <t xml:space="preserve">avant même de démarrer l’activité, </t>
    </r>
    <r>
      <rPr>
        <i/>
        <u/>
        <sz val="11"/>
        <color rgb="FFFF0000"/>
        <rFont val="Aptos Narrow"/>
        <family val="2"/>
        <scheme val="minor"/>
      </rPr>
      <t>en hors taxes (ou TTC si vous n'êtes pas soumis à la TVA)</t>
    </r>
  </si>
  <si>
    <t>Montant</t>
  </si>
  <si>
    <t xml:space="preserve">Frais d’établissement </t>
  </si>
  <si>
    <t>Ce sont les frais de création de l’entreprise (formalités)</t>
  </si>
  <si>
    <t>Frais d’ouverture de compteurs</t>
  </si>
  <si>
    <t>Compteurs d'eau, électricité, gaz…</t>
  </si>
  <si>
    <t>Logiciels, formations</t>
  </si>
  <si>
    <t>Dépôt marque, brevet, modèle</t>
  </si>
  <si>
    <t>Frais de dépôt ou d’enregistrement</t>
  </si>
  <si>
    <t>Droits d’entrée</t>
  </si>
  <si>
    <t>Par exemple pour intégrer un réseau de franchise</t>
  </si>
  <si>
    <t>Achat fonds de commerce ou parts</t>
  </si>
  <si>
    <t>Dans le cas d'une reprise</t>
  </si>
  <si>
    <t>Droit au bail</t>
  </si>
  <si>
    <t>Caution ou dépôt de garantie</t>
  </si>
  <si>
    <t>Frais de dossier</t>
  </si>
  <si>
    <t>Pour la signature de contrats de prêt</t>
  </si>
  <si>
    <t>Frais de notaire ou d’avocat</t>
  </si>
  <si>
    <t>Pour la signature des contrats et baux commerciaux</t>
  </si>
  <si>
    <t>Enseigne et éléments de communication</t>
  </si>
  <si>
    <t>Cartes de visite, brochures, logo, site internet, éléments graphiques</t>
  </si>
  <si>
    <t>Achat immobilier</t>
  </si>
  <si>
    <t>Acquisition d'immeuble</t>
  </si>
  <si>
    <t>Travaux et aménagements</t>
  </si>
  <si>
    <t>Pour l'aménagement du local</t>
  </si>
  <si>
    <t>Matériel</t>
  </si>
  <si>
    <t>Matériel, outillage, machines, véhicules…</t>
  </si>
  <si>
    <t>Matériel de bureau</t>
  </si>
  <si>
    <t>Fournitures, ordinateur, imprimante</t>
  </si>
  <si>
    <t>Stock de matières et produits</t>
  </si>
  <si>
    <t>Matières premières, produits finis ou semi-finis</t>
  </si>
  <si>
    <t>Trésorerie de départ</t>
  </si>
  <si>
    <t>Somme d’argent gardée en prévision du démarrage de l’activité pour financer le cycle d'exploitation</t>
  </si>
  <si>
    <t>TOTAL</t>
  </si>
  <si>
    <t xml:space="preserve">  Durée d'amortissement des investissements :</t>
  </si>
  <si>
    <r>
      <t xml:space="preserve"> (</t>
    </r>
    <r>
      <rPr>
        <b/>
        <i/>
        <u/>
        <sz val="11"/>
        <color rgb="FFFF0000"/>
        <rFont val="Aptos Narrow"/>
        <family val="2"/>
        <scheme val="minor"/>
      </rPr>
      <t>obligatoire</t>
    </r>
    <r>
      <rPr>
        <i/>
        <sz val="11"/>
        <color rgb="FFFF0000"/>
        <rFont val="Aptos Narrow"/>
        <family val="2"/>
        <scheme val="minor"/>
      </rPr>
      <t xml:space="preserve"> ;</t>
    </r>
    <r>
      <rPr>
        <i/>
        <sz val="11"/>
        <color theme="1"/>
        <rFont val="Aptos Narrow"/>
        <family val="2"/>
        <scheme val="minor"/>
      </rPr>
      <t xml:space="preserve"> durée de vie des acquisitions de départ, en années)</t>
    </r>
  </si>
  <si>
    <t>Montant à amortir</t>
  </si>
  <si>
    <t>Année 1</t>
  </si>
  <si>
    <t>Année 2</t>
  </si>
  <si>
    <t>Année 3</t>
  </si>
  <si>
    <t>Année 4</t>
  </si>
  <si>
    <t>Année 5</t>
  </si>
  <si>
    <t>Année 6</t>
  </si>
  <si>
    <t>Année 7</t>
  </si>
  <si>
    <t>Année 8</t>
  </si>
  <si>
    <t>Année 9</t>
  </si>
  <si>
    <t>Année 10</t>
  </si>
  <si>
    <t>2) Le financement de vos besoins de démarrage :</t>
  </si>
  <si>
    <t>Apport personnel ou familial</t>
  </si>
  <si>
    <t>Apports en nature (en valeur)</t>
  </si>
  <si>
    <t>(saisir taux en %)</t>
  </si>
  <si>
    <t>(saisir la durée en mois)</t>
  </si>
  <si>
    <t>Prêt n°1 (nom de la banque)</t>
  </si>
  <si>
    <t>Prêt n°2 (nom de la banque)</t>
  </si>
  <si>
    <t>Prêt n°3 (nom de la banque)</t>
  </si>
  <si>
    <t>Subvention n°1 (libellé)</t>
  </si>
  <si>
    <t>Subvention n°2 (libellé)</t>
  </si>
  <si>
    <t>Autre financement</t>
  </si>
  <si>
    <t>Analyse linéaire</t>
  </si>
  <si>
    <t>mensualité</t>
  </si>
  <si>
    <t>total à rembourser</t>
  </si>
  <si>
    <t>principal mensuel</t>
  </si>
  <si>
    <t>Intérêt / mois</t>
  </si>
  <si>
    <t>Intérêts année 1</t>
  </si>
  <si>
    <t>Intérêts année 2</t>
  </si>
  <si>
    <t>Intérêts année 3</t>
  </si>
  <si>
    <t>Principal année 1</t>
  </si>
  <si>
    <t>Principal année 2</t>
  </si>
  <si>
    <t>Principal année 3</t>
  </si>
  <si>
    <t>Montant prêt n°1</t>
  </si>
  <si>
    <t>Montant prêt n°2</t>
  </si>
  <si>
    <t>Montant prêt n°3</t>
  </si>
  <si>
    <t>3) Vos charges fixes :</t>
  </si>
  <si>
    <r>
      <t xml:space="preserve">Listez vos charges courantes récurrentes, </t>
    </r>
    <r>
      <rPr>
        <i/>
        <u/>
        <sz val="11"/>
        <color rgb="FFFF0000"/>
        <rFont val="Aptos Narrow"/>
        <family val="2"/>
        <scheme val="minor"/>
      </rPr>
      <t>en hors taxe (ou TTC si vous n'êtes pas soumis à la TVA).</t>
    </r>
  </si>
  <si>
    <t>Montant année 1</t>
  </si>
  <si>
    <t>Montant année 2</t>
  </si>
  <si>
    <t>Montant année 3</t>
  </si>
  <si>
    <t>Assurances</t>
  </si>
  <si>
    <t>Téléphone, internet</t>
  </si>
  <si>
    <t>Autres abonnements</t>
  </si>
  <si>
    <t>Carburant, transports</t>
  </si>
  <si>
    <t>Frais de déplacement et hébergement</t>
  </si>
  <si>
    <t>Eau, électricité, gaz</t>
  </si>
  <si>
    <t>Mutuelle</t>
  </si>
  <si>
    <t>Fournitures diverses</t>
  </si>
  <si>
    <t>Entretien matériel et vêtements</t>
  </si>
  <si>
    <t>Nettoyage des locaux</t>
  </si>
  <si>
    <t>Budget publicité et communication</t>
  </si>
  <si>
    <t>Loyer et charges locatives</t>
  </si>
  <si>
    <t>Expert comptable, avocats</t>
  </si>
  <si>
    <t>Frais bancaires et terminal carte bleue</t>
  </si>
  <si>
    <t>Taxes, CFE</t>
  </si>
  <si>
    <t>CFE = cotisation foncière des entreprises</t>
  </si>
  <si>
    <t>Autres charges (inscrire libellé ci-dessous) :</t>
  </si>
  <si>
    <t>Libellé autre charge 1</t>
  </si>
  <si>
    <t>remplir si pertinent</t>
  </si>
  <si>
    <t>Libellé autre charge 2</t>
  </si>
  <si>
    <t>Libellé autre charge 3</t>
  </si>
  <si>
    <t>Libellé autre charge 4</t>
  </si>
  <si>
    <t>Libellé autre charge 5</t>
  </si>
  <si>
    <t>Libellé autre charge 6</t>
  </si>
  <si>
    <t>4) Votre chiffre d'affaires de la première année :</t>
  </si>
  <si>
    <r>
      <t>Prévoyez ici le chiffre d'affaires de votre activité (</t>
    </r>
    <r>
      <rPr>
        <i/>
        <u/>
        <sz val="11"/>
        <color rgb="FFFF0000"/>
        <rFont val="Aptos Narrow"/>
        <family val="2"/>
        <scheme val="minor"/>
      </rPr>
      <t>hors taxes</t>
    </r>
    <r>
      <rPr>
        <i/>
        <sz val="11"/>
        <color theme="1"/>
        <rFont val="Aptos Narrow"/>
        <family val="2"/>
        <scheme val="minor"/>
      </rPr>
      <t>).</t>
    </r>
  </si>
  <si>
    <r>
      <t xml:space="preserve">Année 1 - </t>
    </r>
    <r>
      <rPr>
        <b/>
        <u/>
        <sz val="14"/>
        <color rgb="FFFF0000"/>
        <rFont val="Aptos Narrow"/>
        <family val="2"/>
        <scheme val="minor"/>
      </rPr>
      <t>Vente de marchandises</t>
    </r>
  </si>
  <si>
    <t xml:space="preserve">Prix de vente unitaire </t>
  </si>
  <si>
    <t xml:space="preserve">nombre de vente mensuel </t>
  </si>
  <si>
    <t>Chiffre d'affaires mensuel</t>
  </si>
  <si>
    <r>
      <t xml:space="preserve">Année 1 - </t>
    </r>
    <r>
      <rPr>
        <b/>
        <u/>
        <sz val="14"/>
        <color rgb="FFFF0000"/>
        <rFont val="Aptos Narrow"/>
        <family val="2"/>
        <scheme val="minor"/>
      </rPr>
      <t>Services</t>
    </r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</si>
  <si>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</si>
  <si>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</si>
  <si>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</si>
  <si>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</si>
  <si>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</si>
  <si>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</si>
  <si>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</si>
  <si>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</si>
  <si>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</si>
  <si>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</si>
  <si>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</si>
  <si>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</si>
  <si>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 xml:space="preserve">  Pourcentage d'augmentation du chiffre d'affaire entre l'année 1 et l'année 2 :</t>
  </si>
  <si>
    <t>% d'augmentation du chiffre d'affaire entre l'année 1 et l'année 2 :</t>
  </si>
  <si>
    <t xml:space="preserve">  Pourcentage d'augmentation du chiffre d'affaire entre l'année 2 et l'année 3 :</t>
  </si>
  <si>
    <t>% d'augmentation du chiffre d'affaire entre l'année 2 et l'année 3 :</t>
  </si>
  <si>
    <t>5) Vos charges variables :</t>
  </si>
  <si>
    <t>Les charges variables sont liées au niveau d’activité ou à la production. Il s’agit des achats de marchandises destinées à être revendues, des achats de matières destinées à être transformées, des commissions versées à des agents commerciaux…</t>
  </si>
  <si>
    <t>Quel est, en % du prix de vente, le coût d'achat de vos marchandises ?</t>
  </si>
  <si>
    <t xml:space="preserve"> (concerne uniquement le chiffre d'affaires vente de marchandises)</t>
  </si>
  <si>
    <t>6) Votre besoin en fonds de roulement :</t>
  </si>
  <si>
    <r>
      <t xml:space="preserve">Durée moyenne des crédits accordés aux clients </t>
    </r>
    <r>
      <rPr>
        <b/>
        <sz val="11"/>
        <color theme="1"/>
        <rFont val="Aptos Narrow"/>
        <family val="2"/>
        <scheme val="minor"/>
      </rPr>
      <t>en jours</t>
    </r>
  </si>
  <si>
    <t xml:space="preserve"> (temps qu'un client met pour vous payer)</t>
  </si>
  <si>
    <r>
      <t xml:space="preserve">Durée moyenne des dettes fournisseurs </t>
    </r>
    <r>
      <rPr>
        <b/>
        <sz val="11"/>
        <color theme="1"/>
        <rFont val="Aptos Narrow"/>
        <family val="2"/>
        <scheme val="minor"/>
      </rPr>
      <t>en jours</t>
    </r>
  </si>
  <si>
    <t xml:space="preserve"> (temps que vous mettez pour payer un fournisseur)</t>
  </si>
  <si>
    <t>7) Salaires employés et rémunération chef d'entreprise</t>
  </si>
  <si>
    <r>
      <t xml:space="preserve">Total Salaires employés </t>
    </r>
    <r>
      <rPr>
        <b/>
        <sz val="11"/>
        <color theme="1"/>
        <rFont val="Aptos Narrow"/>
        <family val="2"/>
        <scheme val="minor"/>
      </rPr>
      <t>(net)</t>
    </r>
  </si>
  <si>
    <r>
      <t xml:space="preserve">  (saisir des chiffres </t>
    </r>
    <r>
      <rPr>
        <i/>
        <u/>
        <sz val="10"/>
        <color theme="1"/>
        <rFont val="Aptos Narrow"/>
        <family val="2"/>
        <scheme val="minor"/>
      </rPr>
      <t>annuels</t>
    </r>
    <r>
      <rPr>
        <i/>
        <sz val="10"/>
        <color theme="1"/>
        <rFont val="Aptos Narrow"/>
        <family val="2"/>
        <scheme val="minor"/>
      </rPr>
      <t>)</t>
    </r>
  </si>
  <si>
    <r>
      <t xml:space="preserve">Rémunération </t>
    </r>
    <r>
      <rPr>
        <b/>
        <sz val="11"/>
        <color theme="1"/>
        <rFont val="Aptos Narrow"/>
        <family val="2"/>
        <scheme val="minor"/>
      </rPr>
      <t>nette</t>
    </r>
    <r>
      <rPr>
        <sz val="11"/>
        <color theme="1"/>
        <rFont val="Aptos Narrow"/>
        <family val="2"/>
        <scheme val="minor"/>
      </rPr>
      <t xml:space="preserve"> dirigeant(s)</t>
    </r>
  </si>
  <si>
    <t>Charges sociales Congo (en %)</t>
  </si>
  <si>
    <r>
      <t xml:space="preserve">Calcul des charges sociales </t>
    </r>
    <r>
      <rPr>
        <b/>
        <sz val="11"/>
        <color rgb="FFFF0000"/>
        <rFont val="Aptos Narrow"/>
        <family val="2"/>
        <scheme val="minor"/>
      </rPr>
      <t>sans ACRE</t>
    </r>
  </si>
  <si>
    <r>
      <t>Calcul des charges sociales avec</t>
    </r>
    <r>
      <rPr>
        <b/>
        <sz val="11"/>
        <color rgb="FFFF0000"/>
        <rFont val="Aptos Narrow"/>
        <family val="2"/>
        <scheme val="minor"/>
      </rPr>
      <t xml:space="preserve"> ACRE</t>
    </r>
  </si>
  <si>
    <t>Employés</t>
  </si>
  <si>
    <t>MARCHAN</t>
  </si>
  <si>
    <t>SERVICES</t>
  </si>
  <si>
    <t>Total charges dirigeant (somme.si)</t>
  </si>
  <si>
    <r>
      <t xml:space="preserve">8) Visualisez et imprimez votre plan financier : </t>
    </r>
    <r>
      <rPr>
        <b/>
        <u/>
        <sz val="20"/>
        <color rgb="FFFF0000"/>
        <rFont val="Aptos Narrow"/>
        <family val="2"/>
        <scheme val="minor"/>
      </rPr>
      <t>voir onglet suivant</t>
    </r>
  </si>
  <si>
    <t>Investissements et financements</t>
  </si>
  <si>
    <t>Salaires et charges sociales</t>
  </si>
  <si>
    <t>Compte de résultats prévisionnel sur 3 ans</t>
  </si>
  <si>
    <t>Soldes intermédiaires de gestion</t>
  </si>
  <si>
    <t>Seuil de rentabilité économique</t>
  </si>
  <si>
    <t>Plan de financement à trois ans</t>
  </si>
  <si>
    <t>Budget prévisionnel de trésorerie</t>
  </si>
  <si>
    <t>Budget prévisionnel de trésorerie (suite)</t>
  </si>
  <si>
    <t>Informations</t>
  </si>
  <si>
    <t>Accompagnement</t>
  </si>
  <si>
    <t>Conseil</t>
  </si>
  <si>
    <t>Création d'entreprise</t>
  </si>
  <si>
    <t xml:space="preserve"> INVESTISSEMENTS</t>
  </si>
  <si>
    <t>Montant € hors taxes</t>
  </si>
  <si>
    <t xml:space="preserve"> Produits d'exploitation</t>
  </si>
  <si>
    <t>Chiffre d'affaires HT vente de marchandises</t>
  </si>
  <si>
    <t>%</t>
  </si>
  <si>
    <t xml:space="preserve"> Ventes + Production réelle</t>
  </si>
  <si>
    <t>Première année</t>
  </si>
  <si>
    <t>Immobilisations incorporelles</t>
  </si>
  <si>
    <t>Chiffre d'affaires HT services</t>
  </si>
  <si>
    <t>Achats consommés</t>
  </si>
  <si>
    <t>Etude financière 
prévisionnelle sur 3 ans</t>
  </si>
  <si>
    <t xml:space="preserve"> Charges d'exploitation</t>
  </si>
  <si>
    <t>Chiffre d'affaires</t>
  </si>
  <si>
    <t>Total des coûts variables</t>
  </si>
  <si>
    <t>Ventes + production réelle</t>
  </si>
  <si>
    <t>Marge sur coûts variables</t>
  </si>
  <si>
    <t xml:space="preserve">   Immobilisations</t>
  </si>
  <si>
    <t>Rémunération du (des) dirigeants</t>
  </si>
  <si>
    <t xml:space="preserve"> Taux de marge sur coûts variables</t>
  </si>
  <si>
    <t>Acquisition des stocks</t>
  </si>
  <si>
    <t>Apport personnel</t>
  </si>
  <si>
    <t>% augmentation</t>
  </si>
  <si>
    <t xml:space="preserve"> Marge brute</t>
  </si>
  <si>
    <t xml:space="preserve"> Marge globale</t>
  </si>
  <si>
    <t>Coûts fixes</t>
  </si>
  <si>
    <t>Variation du Besoin en fonds de roulement</t>
  </si>
  <si>
    <t>Emprunts</t>
  </si>
  <si>
    <t xml:space="preserve"> Charges sociales du (des) dirigeant(s)</t>
  </si>
  <si>
    <t xml:space="preserve"> Charges externes</t>
  </si>
  <si>
    <t>Charges externes</t>
  </si>
  <si>
    <t xml:space="preserve"> Total des charges</t>
  </si>
  <si>
    <t>Remboursement d'emprunts</t>
  </si>
  <si>
    <t>Subventions</t>
  </si>
  <si>
    <t xml:space="preserve"> Valeur ajoutée</t>
  </si>
  <si>
    <t>Résultat courant avant impôts</t>
  </si>
  <si>
    <t xml:space="preserve"> Total des besoins</t>
  </si>
  <si>
    <t>Autres financements</t>
  </si>
  <si>
    <t>Salaires des employés</t>
  </si>
  <si>
    <t>Impôts et taxes</t>
  </si>
  <si>
    <t xml:space="preserve"> Seuil de rentabilité (chiffre d'affaires)</t>
  </si>
  <si>
    <t>Vente de marchandises</t>
  </si>
  <si>
    <t>Charges de personnel</t>
  </si>
  <si>
    <t>Excédent / insuffisance</t>
  </si>
  <si>
    <t>Vente de services</t>
  </si>
  <si>
    <t xml:space="preserve"> Charges sociales employés</t>
  </si>
  <si>
    <t xml:space="preserve"> Excédent brut d'exploitation</t>
  </si>
  <si>
    <t>Point mort en chiffre d'affaires par jour ouvré</t>
  </si>
  <si>
    <t>Chiffre d'affaires (total)</t>
  </si>
  <si>
    <t>Dotation aux amortissements</t>
  </si>
  <si>
    <t>Immobilisations corporelles</t>
  </si>
  <si>
    <t xml:space="preserve"> Résultat d'exploitation</t>
  </si>
  <si>
    <t>Capacité d'auto-financement</t>
  </si>
  <si>
    <t>Charges financières</t>
  </si>
  <si>
    <t xml:space="preserve"> Total des ressources</t>
  </si>
  <si>
    <t>Immobilisations (total)</t>
  </si>
  <si>
    <t>Détail des amortissements</t>
  </si>
  <si>
    <t>Résultat financier</t>
  </si>
  <si>
    <t>Variation de trésorerie</t>
  </si>
  <si>
    <t>Acquisition stocks</t>
  </si>
  <si>
    <t xml:space="preserve"> Résultat courant</t>
  </si>
  <si>
    <t>Excédent de trésorerie</t>
  </si>
  <si>
    <t>Échéances emprunt</t>
  </si>
  <si>
    <t xml:space="preserve"> Résultat de l'exercice</t>
  </si>
  <si>
    <t>Achats de marchandises</t>
  </si>
  <si>
    <t>Capacité d'autofinancement</t>
  </si>
  <si>
    <t>Rappel trésorerie début année 1 :</t>
  </si>
  <si>
    <t>Besoin en fonds de roulement</t>
  </si>
  <si>
    <t>Amortissements incorporels</t>
  </si>
  <si>
    <t>TOTAL BESOINS</t>
  </si>
  <si>
    <t>Analyse clients / fournisseurs :</t>
  </si>
  <si>
    <t xml:space="preserve"> FINANCEMENT DES INVESTISSEMENTS</t>
  </si>
  <si>
    <t xml:space="preserve">Capacité d'autofinancement </t>
  </si>
  <si>
    <t>délai jours</t>
  </si>
  <si>
    <t>Total charges de personnel</t>
  </si>
  <si>
    <t xml:space="preserve"> Besoins</t>
  </si>
  <si>
    <t>Volume crédit client HT</t>
  </si>
  <si>
    <t>Total des décaissements</t>
  </si>
  <si>
    <t xml:space="preserve">Apport personnel </t>
  </si>
  <si>
    <t xml:space="preserve"> Ressources</t>
  </si>
  <si>
    <t>Total des encaissements</t>
  </si>
  <si>
    <t>Volume dettes fournisseurs HT</t>
  </si>
  <si>
    <t>Solde précédent</t>
  </si>
  <si>
    <t>Salaires employés</t>
  </si>
  <si>
    <t xml:space="preserve"> Besoin en fonds de roulement</t>
  </si>
  <si>
    <t>Solde du mois</t>
  </si>
  <si>
    <t>Emprunt</t>
  </si>
  <si>
    <t>taux</t>
  </si>
  <si>
    <t>durée mois</t>
  </si>
  <si>
    <t>Amortissements corporels</t>
  </si>
  <si>
    <t>Charges sociales employés</t>
  </si>
  <si>
    <t>Solde de trésorerie (cumul)</t>
  </si>
  <si>
    <t>Prélèvement dirigeant(s)</t>
  </si>
  <si>
    <t>Charges sociales dirigeant(s)</t>
  </si>
  <si>
    <t xml:space="preserve"> + Dotation aux amortissements</t>
  </si>
  <si>
    <t>Frais bancaires, charges financières</t>
  </si>
  <si>
    <t>Dotations aux amortissements</t>
  </si>
  <si>
    <t xml:space="preserve"> - Remboursement des emprunts</t>
  </si>
  <si>
    <t xml:space="preserve"> Résultat avant impôts</t>
  </si>
  <si>
    <t>Autofinancement net</t>
  </si>
  <si>
    <t>TOTAL RESSOURCES</t>
  </si>
  <si>
    <t>Total amortissements</t>
  </si>
  <si>
    <t xml:space="preserve"> Résultat net comptable (résultat de l'exercice)</t>
  </si>
  <si>
    <t>Chiffre à prendre en compte pour le calcul RSI 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</si>
</sst>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_-;\-* #,##0.00_-;_-* &quot;-&quot;??_-;_-@_-"/>
    <numFmt numFmtId="164" formatCode="0#&quot; &quot;##&quot; &quot;##&quot; &quot;##&quot; &quot;##"/>
    <numFmt numFmtId="165" formatCode="_-* #,##0.00\ _€_-;\-* #,##0.00\ _€_-;_-* &quot;-&quot;??\ _€_-;_-@_-"/>
  </numFmts>
  <fonts count="4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rgb="FFC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4"/>
      <color theme="9" tint="-0.499984740745262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i/>
      <u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u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b/>
      <u/>
      <sz val="20"/>
      <color theme="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u/>
      <sz val="10"/>
      <color theme="1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11"/>
      <color theme="3" tint="0.59999389629810485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u/>
      <sz val="20"/>
      <color rgb="FFFF0000"/>
      <name val="Aptos Narrow"/>
      <family val="2"/>
      <scheme val="minor"/>
    </font>
    <font>
      <b/>
      <i/>
      <sz val="12"/>
      <color theme="6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34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name val="Tahoma"/>
      <family val="2"/>
    </font>
    <font>
      <b/>
      <sz val="14"/>
      <name val="Tahoma"/>
      <family val="2"/>
    </font>
    <font>
      <b/>
      <i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4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4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3" applyFont="1" applyFill="1" applyBorder="1" applyAlignment="1">
      <alignment vertical="center" wrapText="1"/>
    </xf>
    <xf numFmtId="0" fontId="3" fillId="0" borderId="0" xfId="0" applyFont="1"/>
    <xf numFmtId="0" fontId="9" fillId="0" borderId="0" xfId="0" applyFont="1" applyAlignment="1">
      <alignment horizontal="left" indent="1"/>
    </xf>
    <xf numFmtId="0" fontId="11" fillId="0" borderId="0" xfId="0" applyFont="1"/>
    <xf numFmtId="0" fontId="9" fillId="0" borderId="0" xfId="0" applyFont="1" applyAlignment="1">
      <alignment horizontal="left" indent="3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9" fillId="0" borderId="0" xfId="0" applyFont="1" applyAlignment="1">
      <alignment horizontal="left" indent="2"/>
    </xf>
    <xf numFmtId="0" fontId="15" fillId="0" borderId="0" xfId="0" applyFont="1" applyAlignment="1">
      <alignment horizontal="left" indent="2"/>
    </xf>
    <xf numFmtId="0" fontId="3" fillId="0" borderId="0" xfId="0" applyFont="1" applyAlignment="1">
      <alignment horizontal="right"/>
    </xf>
    <xf numFmtId="165" fontId="3" fillId="0" borderId="1" xfId="0" applyNumberFormat="1" applyFont="1" applyBorder="1"/>
    <xf numFmtId="0" fontId="16" fillId="0" borderId="0" xfId="0" applyFont="1" applyAlignment="1">
      <alignment horizontal="left" indent="4"/>
    </xf>
    <xf numFmtId="0" fontId="17" fillId="0" borderId="0" xfId="0" applyFont="1"/>
    <xf numFmtId="0" fontId="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indent="4"/>
    </xf>
    <xf numFmtId="165" fontId="19" fillId="0" borderId="2" xfId="0" applyNumberFormat="1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horizontal="center"/>
    </xf>
    <xf numFmtId="165" fontId="19" fillId="0" borderId="0" xfId="0" applyNumberFormat="1" applyFont="1" applyAlignment="1">
      <alignment horizontal="left"/>
    </xf>
    <xf numFmtId="0" fontId="9" fillId="0" borderId="0" xfId="0" applyFont="1" applyAlignment="1">
      <alignment horizontal="left" indent="4"/>
    </xf>
    <xf numFmtId="0" fontId="16" fillId="0" borderId="0" xfId="0" applyFont="1" applyAlignment="1">
      <alignment horizontal="left" indent="2"/>
    </xf>
    <xf numFmtId="0" fontId="20" fillId="0" borderId="0" xfId="3" applyFont="1" applyFill="1" applyBorder="1" applyAlignment="1">
      <alignment vertical="center" wrapText="1"/>
    </xf>
    <xf numFmtId="0" fontId="18" fillId="0" borderId="0" xfId="0" applyFont="1" applyAlignment="1">
      <alignment horizontal="left" indent="4"/>
    </xf>
    <xf numFmtId="0" fontId="18" fillId="0" borderId="0" xfId="0" applyFont="1" applyAlignment="1">
      <alignment horizontal="left"/>
    </xf>
    <xf numFmtId="13" fontId="0" fillId="0" borderId="0" xfId="0" applyNumberFormat="1"/>
    <xf numFmtId="0" fontId="10" fillId="0" borderId="0" xfId="0" applyFont="1" applyAlignment="1">
      <alignment horizontal="left" indent="1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8" fontId="3" fillId="0" borderId="0" xfId="0" applyNumberFormat="1" applyFont="1" applyAlignment="1">
      <alignment horizontal="right"/>
    </xf>
    <xf numFmtId="8" fontId="3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2" fontId="3" fillId="0" borderId="0" xfId="0" applyNumberFormat="1" applyFont="1"/>
    <xf numFmtId="0" fontId="14" fillId="0" borderId="0" xfId="0" applyFont="1" applyAlignment="1">
      <alignment horizontal="right" indent="1"/>
    </xf>
    <xf numFmtId="0" fontId="3" fillId="0" borderId="0" xfId="0" applyFont="1" applyAlignment="1">
      <alignment horizontal="left" indent="1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21" fillId="0" borderId="8" xfId="0" applyFont="1" applyBorder="1" applyAlignment="1">
      <alignment horizontal="center" vertical="center"/>
    </xf>
    <xf numFmtId="17" fontId="0" fillId="0" borderId="0" xfId="0" applyNumberFormat="1" applyAlignment="1">
      <alignment horizontal="left" indent="17"/>
    </xf>
    <xf numFmtId="43" fontId="0" fillId="0" borderId="0" xfId="1" applyFont="1"/>
    <xf numFmtId="17" fontId="0" fillId="0" borderId="8" xfId="0" applyNumberFormat="1" applyBorder="1" applyAlignment="1">
      <alignment horizontal="left" indent="17"/>
    </xf>
    <xf numFmtId="0" fontId="3" fillId="0" borderId="0" xfId="0" applyFont="1" applyAlignment="1">
      <alignment horizontal="left" indent="25"/>
    </xf>
    <xf numFmtId="43" fontId="3" fillId="0" borderId="1" xfId="1" applyFont="1" applyBorder="1"/>
    <xf numFmtId="0" fontId="3" fillId="0" borderId="8" xfId="0" applyFont="1" applyBorder="1" applyAlignment="1">
      <alignment horizontal="left" indent="25"/>
    </xf>
    <xf numFmtId="0" fontId="0" fillId="0" borderId="8" xfId="0" applyBorder="1"/>
    <xf numFmtId="0" fontId="17" fillId="0" borderId="8" xfId="0" applyFont="1" applyBorder="1" applyAlignment="1">
      <alignment horizontal="left" indent="1"/>
    </xf>
    <xf numFmtId="0" fontId="17" fillId="0" borderId="0" xfId="0" applyFont="1" applyAlignment="1">
      <alignment horizontal="left" indent="1"/>
    </xf>
    <xf numFmtId="0" fontId="23" fillId="0" borderId="0" xfId="0" applyFont="1"/>
    <xf numFmtId="0" fontId="24" fillId="0" borderId="0" xfId="3" applyFont="1" applyFill="1" applyBorder="1" applyAlignment="1">
      <alignment vertical="center" wrapText="1"/>
    </xf>
    <xf numFmtId="0" fontId="17" fillId="0" borderId="0" xfId="0" applyFont="1" applyAlignment="1">
      <alignment horizontal="left" indent="2"/>
    </xf>
    <xf numFmtId="0" fontId="3" fillId="0" borderId="0" xfId="0" applyFont="1" applyAlignment="1">
      <alignment horizontal="right" indent="1"/>
    </xf>
    <xf numFmtId="0" fontId="25" fillId="0" borderId="0" xfId="0" applyFont="1"/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right" indent="1"/>
    </xf>
    <xf numFmtId="0" fontId="30" fillId="0" borderId="0" xfId="0" applyFont="1" applyAlignment="1">
      <alignment horizontal="right" indent="1"/>
    </xf>
    <xf numFmtId="43" fontId="3" fillId="0" borderId="6" xfId="1" applyFont="1" applyFill="1" applyBorder="1"/>
    <xf numFmtId="43" fontId="27" fillId="0" borderId="6" xfId="1" applyFont="1" applyFill="1" applyBorder="1"/>
    <xf numFmtId="43" fontId="30" fillId="0" borderId="6" xfId="1" applyFont="1" applyFill="1" applyBorder="1"/>
    <xf numFmtId="43" fontId="0" fillId="0" borderId="6" xfId="1" applyFont="1" applyFill="1" applyBorder="1"/>
    <xf numFmtId="0" fontId="31" fillId="0" borderId="0" xfId="0" applyFont="1"/>
    <xf numFmtId="43" fontId="28" fillId="0" borderId="6" xfId="1" applyFont="1" applyFill="1" applyBorder="1"/>
    <xf numFmtId="43" fontId="28" fillId="0" borderId="7" xfId="1" applyFont="1" applyFill="1" applyBorder="1"/>
    <xf numFmtId="43" fontId="0" fillId="0" borderId="5" xfId="1" applyFont="1" applyFill="1" applyBorder="1"/>
    <xf numFmtId="43" fontId="0" fillId="0" borderId="0" xfId="1" applyFont="1" applyFill="1" applyBorder="1"/>
    <xf numFmtId="0" fontId="32" fillId="0" borderId="0" xfId="0" applyFont="1"/>
    <xf numFmtId="0" fontId="34" fillId="0" borderId="0" xfId="0" applyFont="1" applyAlignment="1">
      <alignment horizontal="left" indent="2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>
      <alignment horizontal="left" indent="5"/>
    </xf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37" fillId="0" borderId="23" xfId="0" applyFont="1" applyBorder="1" applyAlignment="1">
      <alignment vertical="top"/>
    </xf>
    <xf numFmtId="0" fontId="38" fillId="0" borderId="24" xfId="0" applyFont="1" applyBorder="1" applyAlignment="1">
      <alignment horizontal="right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8" xfId="0" applyFont="1" applyBorder="1" applyAlignment="1">
      <alignment vertical="center"/>
    </xf>
    <xf numFmtId="165" fontId="3" fillId="0" borderId="26" xfId="0" applyNumberFormat="1" applyFont="1" applyBorder="1" applyAlignment="1">
      <alignment vertical="center"/>
    </xf>
    <xf numFmtId="165" fontId="3" fillId="0" borderId="27" xfId="0" applyNumberFormat="1" applyFont="1" applyBorder="1" applyAlignment="1">
      <alignment vertical="center"/>
    </xf>
    <xf numFmtId="0" fontId="0" fillId="0" borderId="25" xfId="0" applyBorder="1"/>
    <xf numFmtId="0" fontId="0" fillId="0" borderId="28" xfId="0" applyBorder="1"/>
    <xf numFmtId="43" fontId="0" fillId="0" borderId="29" xfId="1" applyFont="1" applyBorder="1"/>
    <xf numFmtId="0" fontId="9" fillId="0" borderId="39" xfId="0" applyFont="1" applyBorder="1" applyAlignment="1">
      <alignment horizontal="left" indent="3"/>
    </xf>
    <xf numFmtId="43" fontId="9" fillId="0" borderId="7" xfId="1" applyFont="1" applyFill="1" applyBorder="1"/>
    <xf numFmtId="43" fontId="9" fillId="0" borderId="40" xfId="1" applyFont="1" applyFill="1" applyBorder="1"/>
    <xf numFmtId="0" fontId="39" fillId="0" borderId="0" xfId="0" applyFont="1"/>
    <xf numFmtId="0" fontId="3" fillId="0" borderId="39" xfId="0" applyFont="1" applyBorder="1" applyAlignment="1">
      <alignment horizontal="left" indent="1"/>
    </xf>
    <xf numFmtId="43" fontId="3" fillId="0" borderId="41" xfId="1" applyFont="1" applyBorder="1"/>
    <xf numFmtId="0" fontId="3" fillId="2" borderId="40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 indent="1"/>
    </xf>
    <xf numFmtId="43" fontId="1" fillId="0" borderId="7" xfId="1" applyFont="1" applyFill="1" applyBorder="1"/>
    <xf numFmtId="43" fontId="1" fillId="0" borderId="40" xfId="1" applyFont="1" applyFill="1" applyBorder="1"/>
    <xf numFmtId="43" fontId="9" fillId="0" borderId="41" xfId="1" applyFont="1" applyBorder="1"/>
    <xf numFmtId="0" fontId="3" fillId="0" borderId="39" xfId="0" applyFont="1" applyBorder="1"/>
    <xf numFmtId="43" fontId="3" fillId="0" borderId="7" xfId="1" applyFont="1" applyFill="1" applyBorder="1"/>
    <xf numFmtId="43" fontId="3" fillId="0" borderId="40" xfId="1" applyFont="1" applyFill="1" applyBorder="1"/>
    <xf numFmtId="0" fontId="3" fillId="0" borderId="25" xfId="0" applyFont="1" applyBorder="1" applyAlignment="1">
      <alignment horizontal="left" indent="1"/>
    </xf>
    <xf numFmtId="43" fontId="1" fillId="0" borderId="26" xfId="1" applyFont="1" applyFill="1" applyBorder="1"/>
    <xf numFmtId="9" fontId="37" fillId="0" borderId="26" xfId="1" applyNumberFormat="1" applyFont="1" applyFill="1" applyBorder="1"/>
    <xf numFmtId="9" fontId="37" fillId="0" borderId="28" xfId="1" applyNumberFormat="1" applyFont="1" applyFill="1" applyBorder="1"/>
    <xf numFmtId="9" fontId="37" fillId="0" borderId="27" xfId="1" applyNumberFormat="1" applyFont="1" applyFill="1" applyBorder="1"/>
    <xf numFmtId="9" fontId="37" fillId="0" borderId="7" xfId="1" applyNumberFormat="1" applyFont="1" applyFill="1" applyBorder="1"/>
    <xf numFmtId="9" fontId="37" fillId="0" borderId="0" xfId="1" applyNumberFormat="1" applyFont="1" applyFill="1" applyBorder="1"/>
    <xf numFmtId="9" fontId="37" fillId="0" borderId="40" xfId="1" applyNumberFormat="1" applyFont="1" applyFill="1" applyBorder="1"/>
    <xf numFmtId="0" fontId="0" fillId="0" borderId="25" xfId="0" applyBorder="1" applyAlignment="1">
      <alignment horizontal="left"/>
    </xf>
    <xf numFmtId="165" fontId="0" fillId="0" borderId="26" xfId="0" applyNumberFormat="1" applyBorder="1" applyAlignment="1">
      <alignment vertical="center"/>
    </xf>
    <xf numFmtId="165" fontId="3" fillId="0" borderId="27" xfId="0" applyNumberFormat="1" applyFont="1" applyBorder="1" applyAlignment="1">
      <alignment vertical="center" wrapText="1"/>
    </xf>
    <xf numFmtId="165" fontId="9" fillId="0" borderId="39" xfId="0" applyNumberFormat="1" applyFont="1" applyBorder="1" applyAlignment="1">
      <alignment horizontal="left" indent="3"/>
    </xf>
    <xf numFmtId="43" fontId="9" fillId="0" borderId="46" xfId="1" applyFont="1" applyFill="1" applyBorder="1"/>
    <xf numFmtId="0" fontId="3" fillId="0" borderId="39" xfId="0" applyFont="1" applyBorder="1" applyAlignment="1">
      <alignment horizontal="left" vertical="center" indent="1"/>
    </xf>
    <xf numFmtId="9" fontId="37" fillId="0" borderId="7" xfId="2" applyFont="1" applyFill="1" applyBorder="1"/>
    <xf numFmtId="9" fontId="37" fillId="0" borderId="40" xfId="2" applyFont="1" applyFill="1" applyBorder="1"/>
    <xf numFmtId="0" fontId="3" fillId="2" borderId="2" xfId="0" applyFont="1" applyFill="1" applyBorder="1"/>
    <xf numFmtId="0" fontId="0" fillId="2" borderId="3" xfId="0" applyFill="1" applyBorder="1"/>
    <xf numFmtId="9" fontId="3" fillId="2" borderId="47" xfId="2" applyFont="1" applyFill="1" applyBorder="1" applyAlignment="1">
      <alignment horizontal="center"/>
    </xf>
    <xf numFmtId="9" fontId="3" fillId="2" borderId="4" xfId="2" applyFont="1" applyFill="1" applyBorder="1" applyAlignment="1">
      <alignment horizontal="center"/>
    </xf>
    <xf numFmtId="0" fontId="0" fillId="0" borderId="25" xfId="0" applyBorder="1" applyAlignment="1">
      <alignment horizontal="left" vertical="center" indent="1"/>
    </xf>
    <xf numFmtId="165" fontId="0" fillId="0" borderId="27" xfId="0" applyNumberFormat="1" applyBorder="1" applyAlignment="1">
      <alignment vertical="center" wrapText="1"/>
    </xf>
    <xf numFmtId="165" fontId="0" fillId="0" borderId="33" xfId="0" applyNumberFormat="1" applyBorder="1" applyAlignment="1">
      <alignment vertical="center"/>
    </xf>
    <xf numFmtId="165" fontId="0" fillId="0" borderId="42" xfId="0" applyNumberForma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9" fontId="9" fillId="0" borderId="7" xfId="2" applyFont="1" applyFill="1" applyBorder="1" applyAlignment="1">
      <alignment horizontal="center"/>
    </xf>
    <xf numFmtId="9" fontId="9" fillId="0" borderId="40" xfId="1" applyNumberFormat="1" applyFont="1" applyFill="1" applyBorder="1" applyAlignment="1">
      <alignment horizontal="center"/>
    </xf>
    <xf numFmtId="43" fontId="3" fillId="2" borderId="47" xfId="1" applyFont="1" applyFill="1" applyBorder="1"/>
    <xf numFmtId="43" fontId="3" fillId="2" borderId="4" xfId="1" applyFont="1" applyFill="1" applyBorder="1"/>
    <xf numFmtId="9" fontId="41" fillId="2" borderId="47" xfId="2" applyFont="1" applyFill="1" applyBorder="1"/>
    <xf numFmtId="9" fontId="41" fillId="2" borderId="3" xfId="2" applyFont="1" applyFill="1" applyBorder="1"/>
    <xf numFmtId="9" fontId="41" fillId="2" borderId="4" xfId="2" applyFont="1" applyFill="1" applyBorder="1"/>
    <xf numFmtId="43" fontId="1" fillId="0" borderId="46" xfId="1" applyFont="1" applyFill="1" applyBorder="1"/>
    <xf numFmtId="43" fontId="1" fillId="0" borderId="49" xfId="1" applyFont="1" applyFill="1" applyBorder="1"/>
    <xf numFmtId="43" fontId="1" fillId="0" borderId="5" xfId="1" applyFont="1" applyFill="1" applyBorder="1"/>
    <xf numFmtId="43" fontId="3" fillId="0" borderId="50" xfId="1" applyFont="1" applyFill="1" applyBorder="1"/>
    <xf numFmtId="43" fontId="3" fillId="0" borderId="46" xfId="1" applyFont="1" applyFill="1" applyBorder="1"/>
    <xf numFmtId="9" fontId="37" fillId="0" borderId="0" xfId="2" applyFont="1" applyFill="1" applyBorder="1"/>
    <xf numFmtId="165" fontId="3" fillId="2" borderId="47" xfId="2" applyNumberFormat="1" applyFont="1" applyFill="1" applyBorder="1" applyAlignment="1">
      <alignment horizontal="center"/>
    </xf>
    <xf numFmtId="43" fontId="3" fillId="2" borderId="47" xfId="1" applyFont="1" applyFill="1" applyBorder="1" applyAlignment="1">
      <alignment horizontal="center"/>
    </xf>
    <xf numFmtId="43" fontId="3" fillId="2" borderId="4" xfId="1" applyFont="1" applyFill="1" applyBorder="1" applyAlignment="1">
      <alignment horizontal="center"/>
    </xf>
    <xf numFmtId="43" fontId="1" fillId="0" borderId="27" xfId="1" applyFont="1" applyFill="1" applyBorder="1"/>
    <xf numFmtId="43" fontId="1" fillId="0" borderId="33" xfId="1" applyFont="1" applyFill="1" applyBorder="1"/>
    <xf numFmtId="43" fontId="1" fillId="0" borderId="42" xfId="1" applyFont="1" applyFill="1" applyBorder="1"/>
    <xf numFmtId="43" fontId="3" fillId="0" borderId="48" xfId="1" applyFont="1" applyFill="1" applyBorder="1"/>
    <xf numFmtId="0" fontId="9" fillId="0" borderId="30" xfId="0" applyFont="1" applyBorder="1" applyAlignment="1">
      <alignment horizontal="left" vertical="center" indent="1"/>
    </xf>
    <xf numFmtId="0" fontId="0" fillId="0" borderId="35" xfId="0" applyBorder="1"/>
    <xf numFmtId="43" fontId="9" fillId="0" borderId="31" xfId="1" applyFont="1" applyFill="1" applyBorder="1"/>
    <xf numFmtId="43" fontId="9" fillId="0" borderId="32" xfId="1" applyFont="1" applyFill="1" applyBorder="1"/>
    <xf numFmtId="43" fontId="3" fillId="2" borderId="51" xfId="1" applyFont="1" applyFill="1" applyBorder="1"/>
    <xf numFmtId="43" fontId="3" fillId="2" borderId="52" xfId="1" applyFont="1" applyFill="1" applyBorder="1"/>
    <xf numFmtId="43" fontId="3" fillId="2" borderId="53" xfId="1" applyFont="1" applyFill="1" applyBorder="1"/>
    <xf numFmtId="0" fontId="0" fillId="0" borderId="30" xfId="0" applyBorder="1"/>
    <xf numFmtId="43" fontId="3" fillId="0" borderId="31" xfId="1" applyFont="1" applyFill="1" applyBorder="1"/>
    <xf numFmtId="0" fontId="0" fillId="0" borderId="32" xfId="0" applyBorder="1"/>
    <xf numFmtId="165" fontId="0" fillId="0" borderId="0" xfId="0" applyNumberFormat="1"/>
    <xf numFmtId="43" fontId="3" fillId="0" borderId="5" xfId="1" applyFont="1" applyFill="1" applyBorder="1"/>
    <xf numFmtId="43" fontId="9" fillId="0" borderId="0" xfId="1" applyFont="1" applyFill="1" applyBorder="1"/>
    <xf numFmtId="9" fontId="37" fillId="0" borderId="54" xfId="2" applyFont="1" applyFill="1" applyBorder="1"/>
    <xf numFmtId="0" fontId="14" fillId="0" borderId="0" xfId="0" applyFont="1"/>
    <xf numFmtId="0" fontId="0" fillId="0" borderId="39" xfId="0" applyBorder="1" applyAlignment="1">
      <alignment horizontal="left" indent="3"/>
    </xf>
    <xf numFmtId="0" fontId="42" fillId="0" borderId="0" xfId="0" applyFont="1"/>
    <xf numFmtId="0" fontId="23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4" fontId="3" fillId="0" borderId="26" xfId="0" applyNumberFormat="1" applyFont="1" applyBorder="1"/>
    <xf numFmtId="4" fontId="3" fillId="0" borderId="27" xfId="1" applyNumberFormat="1" applyFont="1" applyBorder="1"/>
    <xf numFmtId="0" fontId="0" fillId="0" borderId="0" xfId="0" applyAlignment="1">
      <alignment horizontal="left" vertical="center" indent="1"/>
    </xf>
    <xf numFmtId="0" fontId="9" fillId="0" borderId="0" xfId="0" applyFont="1" applyAlignment="1">
      <alignment horizontal="center"/>
    </xf>
    <xf numFmtId="43" fontId="1" fillId="0" borderId="0" xfId="1" applyFont="1" applyFill="1" applyBorder="1" applyAlignment="1">
      <alignment horizontal="right" vertical="center"/>
    </xf>
    <xf numFmtId="43" fontId="3" fillId="2" borderId="9" xfId="1" applyFont="1" applyFill="1" applyBorder="1"/>
    <xf numFmtId="0" fontId="0" fillId="0" borderId="39" xfId="0" applyBorder="1"/>
    <xf numFmtId="0" fontId="0" fillId="0" borderId="7" xfId="0" applyBorder="1"/>
    <xf numFmtId="0" fontId="0" fillId="0" borderId="46" xfId="0" applyBorder="1"/>
    <xf numFmtId="0" fontId="3" fillId="0" borderId="0" xfId="0" applyFont="1" applyAlignment="1">
      <alignment horizontal="center" vertical="center"/>
    </xf>
    <xf numFmtId="43" fontId="0" fillId="0" borderId="41" xfId="1" applyFont="1" applyBorder="1"/>
    <xf numFmtId="4" fontId="9" fillId="0" borderId="7" xfId="0" applyNumberFormat="1" applyFont="1" applyBorder="1"/>
    <xf numFmtId="4" fontId="9" fillId="0" borderId="46" xfId="1" applyNumberFormat="1" applyFont="1" applyBorder="1"/>
    <xf numFmtId="0" fontId="1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3" fontId="19" fillId="0" borderId="0" xfId="1" applyFont="1" applyFill="1" applyBorder="1" applyAlignment="1">
      <alignment horizontal="center" vertical="center"/>
    </xf>
    <xf numFmtId="43" fontId="1" fillId="0" borderId="33" xfId="1" applyFont="1" applyBorder="1" applyAlignment="1">
      <alignment horizontal="right" vertical="center"/>
    </xf>
    <xf numFmtId="43" fontId="1" fillId="0" borderId="26" xfId="1" applyFont="1" applyBorder="1" applyAlignment="1">
      <alignment horizontal="right" vertical="center"/>
    </xf>
    <xf numFmtId="43" fontId="1" fillId="0" borderId="27" xfId="1" applyFont="1" applyBorder="1" applyAlignment="1">
      <alignment horizontal="right" vertical="center"/>
    </xf>
    <xf numFmtId="0" fontId="0" fillId="0" borderId="24" xfId="0" applyBorder="1"/>
    <xf numFmtId="0" fontId="3" fillId="2" borderId="5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/>
    <xf numFmtId="0" fontId="9" fillId="0" borderId="3" xfId="0" applyFont="1" applyBorder="1" applyAlignment="1">
      <alignment horizontal="center"/>
    </xf>
    <xf numFmtId="0" fontId="19" fillId="2" borderId="9" xfId="0" applyFont="1" applyFill="1" applyBorder="1" applyAlignment="1">
      <alignment vertical="center"/>
    </xf>
    <xf numFmtId="0" fontId="43" fillId="2" borderId="2" xfId="0" applyFont="1" applyFill="1" applyBorder="1" applyAlignment="1">
      <alignment vertical="center"/>
    </xf>
    <xf numFmtId="0" fontId="43" fillId="2" borderId="3" xfId="0" applyFont="1" applyFill="1" applyBorder="1" applyAlignment="1">
      <alignment vertical="center"/>
    </xf>
    <xf numFmtId="43" fontId="19" fillId="2" borderId="51" xfId="1" applyFont="1" applyFill="1" applyBorder="1" applyAlignment="1">
      <alignment horizontal="center" vertical="center"/>
    </xf>
    <xf numFmtId="43" fontId="19" fillId="2" borderId="47" xfId="1" applyFont="1" applyFill="1" applyBorder="1" applyAlignment="1">
      <alignment horizontal="center" vertical="center"/>
    </xf>
    <xf numFmtId="43" fontId="19" fillId="2" borderId="4" xfId="1" applyFont="1" applyFill="1" applyBorder="1" applyAlignment="1">
      <alignment horizontal="center" vertical="center"/>
    </xf>
    <xf numFmtId="43" fontId="3" fillId="0" borderId="49" xfId="1" applyFont="1" applyFill="1" applyBorder="1"/>
    <xf numFmtId="43" fontId="44" fillId="0" borderId="50" xfId="1" applyFont="1" applyFill="1" applyBorder="1"/>
    <xf numFmtId="0" fontId="25" fillId="0" borderId="0" xfId="0" applyFont="1" applyAlignment="1">
      <alignment horizontal="right"/>
    </xf>
    <xf numFmtId="4" fontId="3" fillId="0" borderId="34" xfId="1" applyNumberFormat="1" applyFont="1" applyBorder="1"/>
    <xf numFmtId="0" fontId="3" fillId="2" borderId="28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10" fontId="25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3" fontId="4" fillId="0" borderId="7" xfId="1" applyFont="1" applyFill="1" applyBorder="1"/>
    <xf numFmtId="43" fontId="4" fillId="0" borderId="46" xfId="1" applyFont="1" applyFill="1" applyBorder="1"/>
    <xf numFmtId="43" fontId="4" fillId="0" borderId="49" xfId="1" applyFont="1" applyFill="1" applyBorder="1"/>
    <xf numFmtId="43" fontId="4" fillId="0" borderId="5" xfId="1" applyFont="1" applyFill="1" applyBorder="1"/>
    <xf numFmtId="43" fontId="2" fillId="0" borderId="50" xfId="1" applyFont="1" applyFill="1" applyBorder="1"/>
    <xf numFmtId="43" fontId="3" fillId="2" borderId="56" xfId="1" applyFont="1" applyFill="1" applyBorder="1"/>
    <xf numFmtId="43" fontId="3" fillId="2" borderId="3" xfId="1" applyFont="1" applyFill="1" applyBorder="1"/>
    <xf numFmtId="0" fontId="0" fillId="0" borderId="30" xfId="0" applyBorder="1" applyAlignment="1">
      <alignment horizontal="left" vertical="center" indent="1"/>
    </xf>
    <xf numFmtId="43" fontId="3" fillId="0" borderId="32" xfId="1" applyFont="1" applyFill="1" applyBorder="1"/>
    <xf numFmtId="43" fontId="3" fillId="0" borderId="37" xfId="1" applyFont="1" applyFill="1" applyBorder="1"/>
    <xf numFmtId="43" fontId="3" fillId="0" borderId="44" xfId="1" applyFont="1" applyFill="1" applyBorder="1"/>
    <xf numFmtId="43" fontId="3" fillId="0" borderId="57" xfId="1" applyFont="1" applyFill="1" applyBorder="1"/>
    <xf numFmtId="0" fontId="0" fillId="0" borderId="39" xfId="0" applyBorder="1" applyAlignment="1">
      <alignment horizontal="left" indent="1"/>
    </xf>
    <xf numFmtId="43" fontId="1" fillId="0" borderId="6" xfId="1" applyFont="1" applyFill="1" applyBorder="1"/>
    <xf numFmtId="43" fontId="1" fillId="0" borderId="0" xfId="1" applyFont="1" applyFill="1" applyBorder="1"/>
    <xf numFmtId="43" fontId="3" fillId="0" borderId="0" xfId="1" applyFont="1" applyFill="1" applyBorder="1"/>
    <xf numFmtId="43" fontId="0" fillId="0" borderId="7" xfId="1" applyFont="1" applyFill="1" applyBorder="1"/>
    <xf numFmtId="0" fontId="3" fillId="0" borderId="30" xfId="0" applyFont="1" applyBorder="1" applyAlignment="1">
      <alignment horizontal="left" indent="1"/>
    </xf>
    <xf numFmtId="0" fontId="3" fillId="0" borderId="35" xfId="0" applyFont="1" applyBorder="1"/>
    <xf numFmtId="43" fontId="3" fillId="0" borderId="58" xfId="1" applyFont="1" applyFill="1" applyBorder="1"/>
    <xf numFmtId="43" fontId="3" fillId="0" borderId="35" xfId="1" applyFont="1" applyFill="1" applyBorder="1"/>
    <xf numFmtId="0" fontId="0" fillId="0" borderId="0" xfId="0" applyAlignment="1">
      <alignment horizontal="left" indent="3"/>
    </xf>
    <xf numFmtId="0" fontId="0" fillId="0" borderId="36" xfId="0" applyBorder="1"/>
    <xf numFmtId="0" fontId="0" fillId="0" borderId="31" xfId="0" applyBorder="1"/>
    <xf numFmtId="0" fontId="0" fillId="0" borderId="38" xfId="0" applyBorder="1"/>
    <xf numFmtId="0" fontId="0" fillId="0" borderId="30" xfId="0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4" fontId="3" fillId="0" borderId="47" xfId="0" applyNumberFormat="1" applyFont="1" applyBorder="1"/>
    <xf numFmtId="4" fontId="3" fillId="0" borderId="54" xfId="0" applyNumberFormat="1" applyFont="1" applyBorder="1"/>
    <xf numFmtId="43" fontId="0" fillId="0" borderId="31" xfId="1" applyFont="1" applyFill="1" applyBorder="1"/>
    <xf numFmtId="165" fontId="0" fillId="0" borderId="7" xfId="0" applyNumberFormat="1" applyBorder="1"/>
    <xf numFmtId="43" fontId="0" fillId="3" borderId="0" xfId="1" applyFont="1" applyFill="1" applyProtection="1">
      <protection locked="0"/>
    </xf>
    <xf numFmtId="10" fontId="9" fillId="3" borderId="5" xfId="2" applyNumberFormat="1" applyFont="1" applyFill="1" applyBorder="1" applyAlignment="1" applyProtection="1">
      <alignment horizontal="left" indent="4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43" fontId="0" fillId="3" borderId="6" xfId="1" applyFont="1" applyFill="1" applyBorder="1" applyProtection="1">
      <protection locked="0"/>
    </xf>
    <xf numFmtId="43" fontId="0" fillId="3" borderId="7" xfId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0" fillId="3" borderId="6" xfId="1" applyFont="1" applyFill="1" applyBorder="1" applyAlignment="1" applyProtection="1">
      <alignment horizontal="left" indent="1"/>
      <protection locked="0"/>
    </xf>
    <xf numFmtId="0" fontId="0" fillId="3" borderId="0" xfId="0" applyFill="1" applyProtection="1">
      <protection locked="0"/>
    </xf>
    <xf numFmtId="9" fontId="0" fillId="3" borderId="0" xfId="2" applyFont="1" applyFill="1" applyAlignment="1" applyProtection="1">
      <alignment horizontal="center"/>
      <protection locked="0"/>
    </xf>
    <xf numFmtId="1" fontId="0" fillId="3" borderId="0" xfId="2" applyNumberFormat="1" applyFont="1" applyFill="1" applyAlignment="1" applyProtection="1">
      <alignment horizontal="center"/>
      <protection locked="0"/>
    </xf>
    <xf numFmtId="9" fontId="0" fillId="3" borderId="9" xfId="2" applyFont="1" applyFill="1" applyBorder="1" applyAlignment="1" applyProtection="1">
      <alignment horizontal="center"/>
      <protection locked="0"/>
    </xf>
    <xf numFmtId="0" fontId="0" fillId="3" borderId="9" xfId="2" applyNumberFormat="1" applyFont="1" applyFill="1" applyBorder="1" applyAlignment="1" applyProtection="1">
      <alignment horizontal="center"/>
      <protection locked="0"/>
    </xf>
    <xf numFmtId="43" fontId="9" fillId="0" borderId="5" xfId="1" applyFont="1" applyFill="1" applyBorder="1"/>
    <xf numFmtId="0" fontId="46" fillId="0" borderId="0" xfId="0" applyFont="1"/>
    <xf numFmtId="2" fontId="25" fillId="0" borderId="0" xfId="2" applyNumberFormat="1" applyFont="1" applyBorder="1"/>
    <xf numFmtId="17" fontId="0" fillId="0" borderId="0" xfId="0" applyNumberFormat="1" applyAlignment="1" applyProtection="1">
      <alignment horizontal="left"/>
      <protection locked="0"/>
    </xf>
    <xf numFmtId="17" fontId="0" fillId="3" borderId="0" xfId="0" applyNumberFormat="1" applyFill="1" applyAlignment="1" applyProtection="1">
      <alignment horizontal="left"/>
      <protection locked="0"/>
    </xf>
    <xf numFmtId="0" fontId="9" fillId="0" borderId="0" xfId="0" applyFont="1" applyAlignment="1">
      <alignment horizontal="left" wrapText="1" indent="5"/>
    </xf>
    <xf numFmtId="0" fontId="0" fillId="3" borderId="0" xfId="0" applyFill="1" applyAlignment="1" applyProtection="1">
      <alignment horizontal="left"/>
      <protection locked="0"/>
    </xf>
    <xf numFmtId="164" fontId="0" fillId="3" borderId="0" xfId="0" applyNumberFormat="1" applyFill="1" applyAlignment="1" applyProtection="1">
      <alignment horizontal="left"/>
      <protection locked="0"/>
    </xf>
    <xf numFmtId="0" fontId="7" fillId="3" borderId="0" xfId="3" applyFill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wrapText="1"/>
    </xf>
    <xf numFmtId="0" fontId="40" fillId="0" borderId="60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3" fillId="2" borderId="32" xfId="0" applyFont="1" applyFill="1" applyBorder="1" applyAlignment="1">
      <alignment horizontal="center" vertical="center"/>
    </xf>
    <xf numFmtId="0" fontId="0" fillId="0" borderId="0" xfId="0" applyFill="1" applyAlignment="1" applyProtection="1">
      <alignment horizontal="left" indent="1"/>
      <protection locked="0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1162050</xdr:colOff>
      <xdr:row>0</xdr:row>
      <xdr:rowOff>0</xdr:rowOff>
    </xdr:from>
    <xdr:to>
      <xdr:col>5</xdr:col>
      <xdr:colOff>1162050</xdr:colOff>
      <xdr:row>7</xdr:row>
      <xdr:rowOff>60573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B1DF3C-2F96-42DA-B7AB-7B1A7B45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0"/>
          <a:ext cx="3810000" cy="1340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8696-2496-4D34-B8F4-84191C6C19E0}">
  <sheetPr>
    <tabColor rgb="FFFFFF00"/>
  </sheetPr>
  <dimension ref="A1:N164"/>
  <sheetViews>
    <sheetView showGridLines="0" tabSelected="1" workbookViewId="0">
      <selection activeCell="A3" sqref="A3"/>
    </sheetView>
  </sheetViews>
  <sheetFormatPr defaultColWidth="0" defaultRowHeight="14.45" customHeight="1" zeroHeight="1" outlineLevelRow="1"/>
  <cols>
    <col min="1" max="1" width="40" customWidth="1"/>
    <col min="2" max="4" width="19.85546875" customWidth="1"/>
    <col min="5" max="5" width="11.42578125" customWidth="1"/>
    <col min="6" max="6" width="34.140625" customWidth="1"/>
    <col min="7" max="9" width="17.140625" customWidth="1"/>
    <col min="10" max="10" width="28.28515625" hidden="1" customWidth="1"/>
    <col min="11" max="16384" width="11.42578125" hidden="1"/>
  </cols>
  <sheetData>
    <row r="1" spans="1:14" ht="23.45">
      <c r="A1" s="1" t="s">
        <v>0</v>
      </c>
    </row>
    <row r="2" spans="1:14" ht="21">
      <c r="A2" s="2" t="s">
        <v>1</v>
      </c>
    </row>
    <row r="3" spans="1:14" ht="15" customHeight="1">
      <c r="G3" s="3"/>
      <c r="H3" s="3"/>
      <c r="J3" t="s">
        <v>2</v>
      </c>
      <c r="K3" t="s">
        <v>3</v>
      </c>
      <c r="L3" t="s">
        <v>4</v>
      </c>
      <c r="N3" t="s">
        <v>5</v>
      </c>
    </row>
    <row r="4" spans="1:14" ht="18.75" customHeight="1">
      <c r="A4" s="262" t="s">
        <v>6</v>
      </c>
      <c r="G4" s="3"/>
      <c r="H4" s="3"/>
      <c r="J4" t="s">
        <v>7</v>
      </c>
      <c r="K4" t="s">
        <v>8</v>
      </c>
      <c r="L4" t="s">
        <v>9</v>
      </c>
      <c r="N4" t="s">
        <v>10</v>
      </c>
    </row>
    <row r="5" spans="1:14" ht="15" customHeight="1">
      <c r="G5" s="3"/>
      <c r="H5" s="3"/>
      <c r="J5" t="s">
        <v>11</v>
      </c>
      <c r="L5" t="s">
        <v>12</v>
      </c>
    </row>
    <row r="6" spans="1:14" ht="15" customHeight="1">
      <c r="A6" s="4" t="s">
        <v>13</v>
      </c>
      <c r="B6" s="267"/>
      <c r="C6" s="267"/>
      <c r="G6" s="3"/>
      <c r="H6" s="3"/>
      <c r="J6" t="s">
        <v>14</v>
      </c>
    </row>
    <row r="7" spans="1:14" ht="15" customHeight="1">
      <c r="A7" s="4" t="s">
        <v>15</v>
      </c>
      <c r="B7" s="267"/>
      <c r="C7" s="267"/>
      <c r="D7" s="5" t="s">
        <v>16</v>
      </c>
      <c r="G7" s="3"/>
      <c r="H7" s="3"/>
      <c r="J7" t="s">
        <v>17</v>
      </c>
    </row>
    <row r="8" spans="1:14" ht="15" customHeight="1">
      <c r="A8" s="4" t="s">
        <v>18</v>
      </c>
      <c r="B8" s="267"/>
      <c r="C8" s="267"/>
      <c r="D8" s="5"/>
      <c r="G8" s="3"/>
      <c r="H8" s="3"/>
      <c r="J8" t="s">
        <v>19</v>
      </c>
    </row>
    <row r="9" spans="1:14" ht="15" customHeight="1">
      <c r="A9" s="4" t="s">
        <v>20</v>
      </c>
      <c r="B9" s="268"/>
      <c r="C9" s="268"/>
      <c r="G9" s="3"/>
      <c r="H9" s="3"/>
    </row>
    <row r="10" spans="1:14" ht="15" customHeight="1">
      <c r="A10" s="4" t="s">
        <v>21</v>
      </c>
      <c r="B10" s="269"/>
      <c r="C10" s="269"/>
      <c r="G10" s="3"/>
      <c r="H10" s="3"/>
    </row>
    <row r="11" spans="1:14" ht="15" customHeight="1">
      <c r="A11" s="4" t="s">
        <v>22</v>
      </c>
      <c r="B11" s="267"/>
      <c r="C11" s="267"/>
      <c r="G11" s="3"/>
      <c r="H11" s="3"/>
      <c r="J11" t="s">
        <v>2</v>
      </c>
      <c r="K11" t="s">
        <v>23</v>
      </c>
    </row>
    <row r="12" spans="1:14" ht="15.75" customHeight="1">
      <c r="A12" s="4"/>
      <c r="B12" s="264"/>
      <c r="C12" s="264"/>
      <c r="G12" s="3"/>
      <c r="H12" s="3"/>
      <c r="J12" t="s">
        <v>7</v>
      </c>
      <c r="K12" t="s">
        <v>23</v>
      </c>
    </row>
    <row r="13" spans="1:14">
      <c r="A13" s="4" t="s">
        <v>24</v>
      </c>
      <c r="B13" s="265" t="s">
        <v>4</v>
      </c>
      <c r="C13" s="265"/>
      <c r="D13" s="265"/>
      <c r="E13" s="5" t="s">
        <v>25</v>
      </c>
      <c r="J13" t="s">
        <v>11</v>
      </c>
      <c r="K13" t="s">
        <v>26</v>
      </c>
    </row>
    <row r="14" spans="1:14" ht="27.75" customHeight="1">
      <c r="A14" s="6" t="s">
        <v>27</v>
      </c>
      <c r="J14" t="s">
        <v>14</v>
      </c>
      <c r="K14" t="s">
        <v>26</v>
      </c>
    </row>
    <row r="15" spans="1:14">
      <c r="A15" s="7" t="s">
        <v>28</v>
      </c>
      <c r="J15" t="s">
        <v>17</v>
      </c>
      <c r="K15" t="s">
        <v>26</v>
      </c>
    </row>
    <row r="16" spans="1:14">
      <c r="B16" s="8" t="s">
        <v>29</v>
      </c>
      <c r="J16" t="s">
        <v>19</v>
      </c>
      <c r="K16" t="s">
        <v>26</v>
      </c>
    </row>
    <row r="17" spans="1:8" ht="15" customHeight="1">
      <c r="A17" s="9" t="s">
        <v>30</v>
      </c>
      <c r="B17" s="249"/>
      <c r="C17" s="10" t="s">
        <v>31</v>
      </c>
      <c r="G17" s="3"/>
      <c r="H17" s="3"/>
    </row>
    <row r="18" spans="1:8" ht="15" customHeight="1">
      <c r="A18" s="9" t="s">
        <v>32</v>
      </c>
      <c r="B18" s="249"/>
      <c r="C18" s="10" t="s">
        <v>33</v>
      </c>
      <c r="G18" s="3"/>
      <c r="H18" s="3"/>
    </row>
    <row r="19" spans="1:8" ht="15" customHeight="1">
      <c r="A19" s="9" t="s">
        <v>34</v>
      </c>
      <c r="B19" s="249"/>
      <c r="C19" s="10"/>
      <c r="G19" s="3"/>
      <c r="H19" s="3"/>
    </row>
    <row r="20" spans="1:8" ht="15" customHeight="1">
      <c r="A20" s="9" t="s">
        <v>35</v>
      </c>
      <c r="B20" s="249"/>
      <c r="C20" s="10" t="s">
        <v>36</v>
      </c>
      <c r="G20" s="3"/>
      <c r="H20" s="3"/>
    </row>
    <row r="21" spans="1:8" ht="15" customHeight="1">
      <c r="A21" s="9" t="s">
        <v>37</v>
      </c>
      <c r="B21" s="249"/>
      <c r="C21" s="10" t="s">
        <v>38</v>
      </c>
      <c r="G21" s="3"/>
      <c r="H21" s="3"/>
    </row>
    <row r="22" spans="1:8" ht="15" customHeight="1">
      <c r="A22" s="9" t="s">
        <v>39</v>
      </c>
      <c r="B22" s="249"/>
      <c r="C22" s="10" t="s">
        <v>40</v>
      </c>
      <c r="G22" s="3"/>
      <c r="H22" s="3"/>
    </row>
    <row r="23" spans="1:8" ht="15" customHeight="1">
      <c r="A23" s="9" t="s">
        <v>41</v>
      </c>
      <c r="B23" s="249"/>
      <c r="C23" s="10"/>
      <c r="G23" s="3"/>
      <c r="H23" s="3"/>
    </row>
    <row r="24" spans="1:8" ht="15" customHeight="1">
      <c r="A24" s="9" t="s">
        <v>42</v>
      </c>
      <c r="B24" s="249"/>
      <c r="C24" s="10"/>
      <c r="G24" s="3"/>
      <c r="H24" s="3"/>
    </row>
    <row r="25" spans="1:8" ht="15" customHeight="1">
      <c r="A25" s="9" t="s">
        <v>43</v>
      </c>
      <c r="B25" s="249"/>
      <c r="C25" s="10" t="s">
        <v>44</v>
      </c>
      <c r="G25" s="3"/>
      <c r="H25" s="3"/>
    </row>
    <row r="26" spans="1:8" ht="15.75" customHeight="1">
      <c r="A26" s="9" t="s">
        <v>45</v>
      </c>
      <c r="B26" s="249"/>
      <c r="C26" s="10" t="s">
        <v>46</v>
      </c>
      <c r="G26" s="3"/>
      <c r="H26" s="3"/>
    </row>
    <row r="27" spans="1:8">
      <c r="A27" s="9" t="s">
        <v>47</v>
      </c>
      <c r="B27" s="249"/>
      <c r="C27" s="10" t="s">
        <v>48</v>
      </c>
    </row>
    <row r="28" spans="1:8">
      <c r="A28" s="9" t="s">
        <v>49</v>
      </c>
      <c r="B28" s="249"/>
      <c r="C28" s="10" t="s">
        <v>50</v>
      </c>
    </row>
    <row r="29" spans="1:8">
      <c r="A29" s="9" t="s">
        <v>51</v>
      </c>
      <c r="B29" s="249"/>
      <c r="C29" s="10" t="s">
        <v>52</v>
      </c>
    </row>
    <row r="30" spans="1:8">
      <c r="A30" s="9" t="s">
        <v>53</v>
      </c>
      <c r="B30" s="249"/>
      <c r="C30" s="10" t="s">
        <v>54</v>
      </c>
    </row>
    <row r="31" spans="1:8">
      <c r="A31" s="9" t="s">
        <v>55</v>
      </c>
      <c r="B31" s="249"/>
      <c r="C31" s="10" t="s">
        <v>56</v>
      </c>
    </row>
    <row r="32" spans="1:8">
      <c r="A32" s="9" t="s">
        <v>57</v>
      </c>
      <c r="B32" s="249"/>
      <c r="C32" s="10" t="s">
        <v>58</v>
      </c>
    </row>
    <row r="33" spans="1:13" ht="15" thickBot="1">
      <c r="A33" s="9" t="s">
        <v>59</v>
      </c>
      <c r="B33" s="249"/>
      <c r="C33" s="11" t="s">
        <v>60</v>
      </c>
    </row>
    <row r="34" spans="1:13" ht="15" thickBot="1">
      <c r="A34" s="12" t="s">
        <v>61</v>
      </c>
      <c r="B34" s="13">
        <f>SUM(B17:B33)</f>
        <v>0</v>
      </c>
      <c r="C34" s="14"/>
    </row>
    <row r="35" spans="1:13">
      <c r="C35" s="14"/>
    </row>
    <row r="36" spans="1:13" ht="15.6">
      <c r="A36" s="15" t="s">
        <v>62</v>
      </c>
      <c r="C36" s="258">
        <v>5</v>
      </c>
      <c r="D36" s="16" t="s">
        <v>63</v>
      </c>
    </row>
    <row r="37" spans="1:13">
      <c r="C37" s="14"/>
    </row>
    <row r="38" spans="1:13" hidden="1">
      <c r="B38" s="17" t="s">
        <v>64</v>
      </c>
      <c r="C38" s="18" t="s">
        <v>65</v>
      </c>
      <c r="D38" s="18" t="s">
        <v>66</v>
      </c>
      <c r="E38" s="19" t="s">
        <v>67</v>
      </c>
      <c r="F38" s="18" t="s">
        <v>68</v>
      </c>
      <c r="G38" s="18" t="s">
        <v>69</v>
      </c>
      <c r="H38" s="18" t="s">
        <v>70</v>
      </c>
      <c r="I38" s="18" t="s">
        <v>71</v>
      </c>
      <c r="J38" s="18" t="s">
        <v>72</v>
      </c>
      <c r="K38" s="18" t="s">
        <v>73</v>
      </c>
      <c r="L38" s="18" t="s">
        <v>74</v>
      </c>
      <c r="M38" s="18" t="s">
        <v>61</v>
      </c>
    </row>
    <row r="39" spans="1:13" hidden="1">
      <c r="B39" s="20">
        <f>SUM(B17,B19,B21,B25:B31)</f>
        <v>0</v>
      </c>
      <c r="C39" s="21">
        <f t="shared" ref="C39:C54" si="0">IF(ISERROR($B39/$C$36),0,$B39/$C$36)</f>
        <v>0</v>
      </c>
      <c r="D39" s="21">
        <f>IF($B39&gt;(SUM(C39:$C39)),IF(ISERROR($B39/$C$36),"",$B39/$C$36),0)</f>
        <v>0</v>
      </c>
      <c r="E39" s="21">
        <f>IF($B39&gt;(SUM($C39:D39)),IF(ISERROR($B39/$C$36),"",$B39/$C$36),0)</f>
        <v>0</v>
      </c>
      <c r="F39" s="21">
        <f>IF($B39&gt;(SUM($C39:E39)),IF(ISERROR($B39/$C$36),"",$B39/$C$36),0)</f>
        <v>0</v>
      </c>
      <c r="G39" s="21">
        <f>IF($B39&gt;(SUM($C39:F39)),IF(ISERROR($B39/$C$36),"",$B39/$C$36),0)</f>
        <v>0</v>
      </c>
      <c r="H39" s="21">
        <f>IF($B39&gt;(SUM($C39:G39)),IF(ISERROR($B39/$C$36),"",$B39/$C$36),0)</f>
        <v>0</v>
      </c>
      <c r="I39" s="21">
        <f>IF($B39&gt;(SUM($C39:H39)),IF(ISERROR($B39/$C$36),"",$B39/$C$36),0)</f>
        <v>0</v>
      </c>
      <c r="J39" s="21">
        <f>IF($B39&gt;(SUM($C39:I39)),IF(ISERROR($B39/$C$36),"",$B39/$C$36),0)</f>
        <v>0</v>
      </c>
      <c r="K39" s="21">
        <f>IF($B39&gt;(SUM($C39:J39)),IF(ISERROR($B39/$C$36),"",$B39/$C$36),0)</f>
        <v>0</v>
      </c>
      <c r="L39" s="21">
        <f>IF($B39&gt;(SUM($C39:K39)),IF(ISERROR($B39/$C$36),"",$B39/$C$36),0)</f>
        <v>0</v>
      </c>
      <c r="M39" s="22">
        <f>SUM(C39:L39)</f>
        <v>0</v>
      </c>
    </row>
    <row r="40" spans="1:13" hidden="1">
      <c r="A40" t="str">
        <f>A17</f>
        <v xml:space="preserve">Frais d’établissement </v>
      </c>
      <c r="B40" s="23">
        <f t="shared" ref="B40:B54" si="1">B17</f>
        <v>0</v>
      </c>
      <c r="C40" s="18">
        <f t="shared" si="0"/>
        <v>0</v>
      </c>
      <c r="D40" s="18">
        <f>IF($B40&gt;(SUM(C40:$C40)),IF(ISERROR($B40/$C$36),"",$B40/$C$36),0)</f>
        <v>0</v>
      </c>
      <c r="E40" s="18">
        <f>IF($B40&gt;(SUM($C40:D40)),IF(ISERROR($B40/$C$36),"",$B40/$C$36),0)</f>
        <v>0</v>
      </c>
      <c r="F40" s="18">
        <f>IF($B40&gt;(SUM($C40:E40)),IF(ISERROR($B40/$C$36),"",$B40/$C$36),0)</f>
        <v>0</v>
      </c>
      <c r="G40" s="18">
        <f>IF($B40&gt;(SUM($C40:F40)),IF(ISERROR($B40/$C$36),"",$B40/$C$36),0)</f>
        <v>0</v>
      </c>
      <c r="H40" s="18">
        <f>IF($B40&gt;(SUM($C40:G40)),IF(ISERROR($B40/$C$36),"",$B40/$C$36),0)</f>
        <v>0</v>
      </c>
      <c r="I40" s="18">
        <f>IF($B40&gt;(SUM($C40:H40)),IF(ISERROR($B40/$C$36),"",$B40/$C$36),0)</f>
        <v>0</v>
      </c>
      <c r="J40" s="18">
        <f>IF($B40&gt;(SUM($C40:I40)),IF(ISERROR($B40/$C$36),"",$B40/$C$36),0)</f>
        <v>0</v>
      </c>
      <c r="K40" s="18">
        <f>IF($B40&gt;(SUM($C40:J40)),IF(ISERROR($B40/$C$36),"",$B40/$C$36),0)</f>
        <v>0</v>
      </c>
      <c r="L40" s="18">
        <f>IF($B40&gt;(SUM($C40:K40)),IF(ISERROR($B40/$C$36),"",$B40/$C$36),0)</f>
        <v>0</v>
      </c>
      <c r="M40" s="18">
        <f t="shared" ref="M40:M54" si="2">SUM(C40:L40)</f>
        <v>0</v>
      </c>
    </row>
    <row r="41" spans="1:13" hidden="1">
      <c r="B41" s="23"/>
      <c r="C41" s="18"/>
      <c r="D41" s="18"/>
      <c r="E41" s="18"/>
      <c r="F41" s="18"/>
      <c r="G41" s="18"/>
      <c r="H41" s="18"/>
      <c r="I41" s="18"/>
      <c r="J41" s="18">
        <f>IF($B41&gt;(SUM($C41:I41)),IF(ISERROR($B41/$C$36),"",$B41/$C$36),0)</f>
        <v>0</v>
      </c>
      <c r="K41" s="18">
        <f>IF($B41&gt;(SUM($C41:J41)),IF(ISERROR($B41/$C$36),"",$B41/$C$36),0)</f>
        <v>0</v>
      </c>
      <c r="L41" s="18">
        <f>IF($B41&gt;(SUM($C41:K41)),IF(ISERROR($B41/$C$36),"",$B41/$C$36),0)</f>
        <v>0</v>
      </c>
      <c r="M41" s="18">
        <f t="shared" si="2"/>
        <v>0</v>
      </c>
    </row>
    <row r="42" spans="1:13" hidden="1">
      <c r="A42" t="str">
        <f t="shared" ref="A42" si="3">A19</f>
        <v>Logiciels, formations</v>
      </c>
      <c r="B42" s="23">
        <f t="shared" si="1"/>
        <v>0</v>
      </c>
      <c r="C42" s="18">
        <f t="shared" si="0"/>
        <v>0</v>
      </c>
      <c r="D42" s="18">
        <f>IF($B42&gt;(SUM(C42:$C42)),IF(ISERROR($B42/$C$36),"",$B42/$C$36),0)</f>
        <v>0</v>
      </c>
      <c r="E42" s="18">
        <f>IF($B42&gt;(SUM($C42:D42)),IF(ISERROR($B42/$C$36),"",$B42/$C$36),0)</f>
        <v>0</v>
      </c>
      <c r="F42" s="18">
        <f>IF($B42&gt;(SUM($C42:E42)),IF(ISERROR($B42/$C$36),"",$B42/$C$36),0)</f>
        <v>0</v>
      </c>
      <c r="G42" s="18">
        <f>IF($B42&gt;(SUM($C42:F42)),IF(ISERROR($B42/$C$36),"",$B42/$C$36),0)</f>
        <v>0</v>
      </c>
      <c r="H42" s="18">
        <f>IF($B42&gt;(SUM($C42:G42)),IF(ISERROR($B42/$C$36),"",$B42/$C$36),0)</f>
        <v>0</v>
      </c>
      <c r="I42" s="18">
        <f>IF($B42&gt;(SUM($C42:H42)),IF(ISERROR($B42/$C$36),"",$B42/$C$36),0)</f>
        <v>0</v>
      </c>
      <c r="J42" s="18">
        <f>IF($B42&gt;(SUM($C42:I42)),IF(ISERROR($B42/$C$36),"",$B42/$C$36),0)</f>
        <v>0</v>
      </c>
      <c r="K42" s="18">
        <f>IF($B42&gt;(SUM($C42:J42)),IF(ISERROR($B42/$C$36),"",$B42/$C$36),0)</f>
        <v>0</v>
      </c>
      <c r="L42" s="18">
        <f>IF($B42&gt;(SUM($C42:K42)),IF(ISERROR($B42/$C$36),"",$B42/$C$36),0)</f>
        <v>0</v>
      </c>
      <c r="M42" s="18">
        <f t="shared" si="2"/>
        <v>0</v>
      </c>
    </row>
    <row r="43" spans="1:13" hidden="1">
      <c r="B43" s="23"/>
      <c r="C43" s="18"/>
      <c r="D43" s="18"/>
      <c r="E43" s="18"/>
      <c r="F43" s="18"/>
      <c r="G43" s="18"/>
      <c r="H43" s="18"/>
      <c r="I43" s="18"/>
      <c r="J43" s="18">
        <f>IF($B43&gt;(SUM($C43:I43)),IF(ISERROR($B43/$C$36),"",$B43/$C$36),0)</f>
        <v>0</v>
      </c>
      <c r="K43" s="18">
        <f>IF($B43&gt;(SUM($C43:J43)),IF(ISERROR($B43/$C$36),"",$B43/$C$36),0)</f>
        <v>0</v>
      </c>
      <c r="L43" s="18">
        <f>IF($B43&gt;(SUM($C43:K43)),IF(ISERROR($B43/$C$36),"",$B43/$C$36),0)</f>
        <v>0</v>
      </c>
      <c r="M43" s="18">
        <f t="shared" si="2"/>
        <v>0</v>
      </c>
    </row>
    <row r="44" spans="1:13" hidden="1">
      <c r="A44" t="str">
        <f t="shared" ref="A44" si="4">A21</f>
        <v>Droits d’entrée</v>
      </c>
      <c r="B44" s="23">
        <f t="shared" si="1"/>
        <v>0</v>
      </c>
      <c r="C44" s="18">
        <f t="shared" si="0"/>
        <v>0</v>
      </c>
      <c r="D44" s="18">
        <f>IF($B44&gt;(SUM(C44:$C44)),IF(ISERROR($B44/$C$36),"",$B44/$C$36),0)</f>
        <v>0</v>
      </c>
      <c r="E44" s="18">
        <f>IF($B44&gt;(SUM($C44:D44)),IF(ISERROR($B44/$C$36),"",$B44/$C$36),0)</f>
        <v>0</v>
      </c>
      <c r="F44" s="18">
        <f>IF($B44&gt;(SUM($C44:E44)),IF(ISERROR($B44/$C$36),"",$B44/$C$36),0)</f>
        <v>0</v>
      </c>
      <c r="G44" s="18">
        <f>IF($B44&gt;(SUM($C44:F44)),IF(ISERROR($B44/$C$36),"",$B44/$C$36),0)</f>
        <v>0</v>
      </c>
      <c r="H44" s="18">
        <f>IF($B44&gt;(SUM($C44:G44)),IF(ISERROR($B44/$C$36),"",$B44/$C$36),0)</f>
        <v>0</v>
      </c>
      <c r="I44" s="18">
        <f>IF($B44&gt;(SUM($C44:H44)),IF(ISERROR($B44/$C$36),"",$B44/$C$36),0)</f>
        <v>0</v>
      </c>
      <c r="J44" s="18">
        <f>IF($B44&gt;(SUM($C44:I44)),IF(ISERROR($B44/$C$36),"",$B44/$C$36),0)</f>
        <v>0</v>
      </c>
      <c r="K44" s="18">
        <f>IF($B44&gt;(SUM($C44:J44)),IF(ISERROR($B44/$C$36),"",$B44/$C$36),0)</f>
        <v>0</v>
      </c>
      <c r="L44" s="18">
        <f>IF($B44&gt;(SUM($C44:K44)),IF(ISERROR($B44/$C$36),"",$B44/$C$36),0)</f>
        <v>0</v>
      </c>
      <c r="M44" s="18">
        <f t="shared" si="2"/>
        <v>0</v>
      </c>
    </row>
    <row r="45" spans="1:13" hidden="1">
      <c r="B45" s="23"/>
      <c r="C45" s="18"/>
      <c r="D45" s="18"/>
      <c r="E45" s="18"/>
      <c r="F45" s="18"/>
      <c r="G45" s="18"/>
      <c r="H45" s="18"/>
      <c r="I45" s="18"/>
      <c r="J45" s="18">
        <f>IF($B45&gt;(SUM($C45:I45)),IF(ISERROR($B45/$C$36),"",$B45/$C$36),0)</f>
        <v>0</v>
      </c>
      <c r="K45" s="18">
        <f>IF($B45&gt;(SUM($C45:J45)),IF(ISERROR($B45/$C$36),"",$B45/$C$36),0)</f>
        <v>0</v>
      </c>
      <c r="L45" s="18">
        <f>IF($B45&gt;(SUM($C45:K45)),IF(ISERROR($B45/$C$36),"",$B45/$C$36),0)</f>
        <v>0</v>
      </c>
      <c r="M45" s="18">
        <f t="shared" si="2"/>
        <v>0</v>
      </c>
    </row>
    <row r="46" spans="1:13" hidden="1">
      <c r="B46" s="23"/>
      <c r="C46" s="18"/>
      <c r="D46" s="18"/>
      <c r="E46" s="18"/>
      <c r="F46" s="18"/>
      <c r="G46" s="18"/>
      <c r="H46" s="18"/>
      <c r="I46" s="18"/>
      <c r="J46" s="18">
        <f>IF($B46&gt;(SUM($C46:I46)),IF(ISERROR($B46/$C$36),"",$B46/$C$36),0)</f>
        <v>0</v>
      </c>
      <c r="K46" s="18">
        <f>IF($B46&gt;(SUM($C46:J46)),IF(ISERROR($B46/$C$36),"",$B46/$C$36),0)</f>
        <v>0</v>
      </c>
      <c r="L46" s="18">
        <f>IF($B46&gt;(SUM($C46:K46)),IF(ISERROR($B46/$C$36),"",$B46/$C$36),0)</f>
        <v>0</v>
      </c>
      <c r="M46" s="18">
        <f t="shared" si="2"/>
        <v>0</v>
      </c>
    </row>
    <row r="47" spans="1:13" hidden="1">
      <c r="B47" s="23"/>
      <c r="C47" s="18"/>
      <c r="D47" s="18"/>
      <c r="E47" s="18"/>
      <c r="F47" s="18"/>
      <c r="G47" s="18"/>
      <c r="H47" s="18"/>
      <c r="I47" s="18"/>
      <c r="J47" s="18">
        <f>IF($B47&gt;(SUM($C47:I47)),IF(ISERROR($B47/$C$36),"",$B47/$C$36),0)</f>
        <v>0</v>
      </c>
      <c r="K47" s="18">
        <f>IF($B47&gt;(SUM($C47:J47)),IF(ISERROR($B47/$C$36),"",$B47/$C$36),0)</f>
        <v>0</v>
      </c>
      <c r="L47" s="18">
        <f>IF($B47&gt;(SUM($C47:K47)),IF(ISERROR($B47/$C$36),"",$B47/$C$36),0)</f>
        <v>0</v>
      </c>
      <c r="M47" s="18">
        <f t="shared" si="2"/>
        <v>0</v>
      </c>
    </row>
    <row r="48" spans="1:13" hidden="1">
      <c r="A48" t="str">
        <f t="shared" ref="A48:A54" si="5">A25</f>
        <v>Frais de dossier</v>
      </c>
      <c r="B48" s="23">
        <f t="shared" si="1"/>
        <v>0</v>
      </c>
      <c r="C48" s="18">
        <f t="shared" si="0"/>
        <v>0</v>
      </c>
      <c r="D48" s="18">
        <f>IF($B48&gt;(SUM(C48:$C48)),IF(ISERROR($B48/$C$36),"",$B48/$C$36),0)</f>
        <v>0</v>
      </c>
      <c r="E48" s="18">
        <f>IF($B48&gt;(SUM($C48:D48)),IF(ISERROR($B48/$C$36),"",$B48/$C$36),0)</f>
        <v>0</v>
      </c>
      <c r="F48" s="18">
        <f>IF($B48&gt;(SUM($C48:E48)),IF(ISERROR($B48/$C$36),"",$B48/$C$36),0)</f>
        <v>0</v>
      </c>
      <c r="G48" s="18">
        <f>IF($B48&gt;(SUM($C48:F48)),IF(ISERROR($B48/$C$36),"",$B48/$C$36),0)</f>
        <v>0</v>
      </c>
      <c r="H48" s="18">
        <f>IF($B48&gt;(SUM($C48:G48)),IF(ISERROR($B48/$C$36),"",$B48/$C$36),0)</f>
        <v>0</v>
      </c>
      <c r="I48" s="18">
        <f>IF($B48&gt;(SUM($C48:H48)),IF(ISERROR($B48/$C$36),"",$B48/$C$36),0)</f>
        <v>0</v>
      </c>
      <c r="J48" s="18">
        <f>IF($B48&gt;(SUM($C48:I48)),IF(ISERROR($B48/$C$36),"",$B48/$C$36),0)</f>
        <v>0</v>
      </c>
      <c r="K48" s="18">
        <f>IF($B48&gt;(SUM($C48:J48)),IF(ISERROR($B48/$C$36),"",$B48/$C$36),0)</f>
        <v>0</v>
      </c>
      <c r="L48" s="18">
        <f>IF($B48&gt;(SUM($C48:K48)),IF(ISERROR($B48/$C$36),"",$B48/$C$36),0)</f>
        <v>0</v>
      </c>
      <c r="M48" s="18">
        <f t="shared" si="2"/>
        <v>0</v>
      </c>
    </row>
    <row r="49" spans="1:13" hidden="1">
      <c r="A49" t="str">
        <f t="shared" si="5"/>
        <v>Frais de notaire ou d’avocat</v>
      </c>
      <c r="B49" s="23">
        <f t="shared" si="1"/>
        <v>0</v>
      </c>
      <c r="C49" s="18">
        <f t="shared" si="0"/>
        <v>0</v>
      </c>
      <c r="D49" s="18">
        <f>IF($B49&gt;(SUM(C49:$C49)),IF(ISERROR($B49/$C$36),"",$B49/$C$36),0)</f>
        <v>0</v>
      </c>
      <c r="E49" s="18">
        <f>IF($B49&gt;(SUM($C49:D49)),IF(ISERROR($B49/$C$36),"",$B49/$C$36),0)</f>
        <v>0</v>
      </c>
      <c r="F49" s="18">
        <f>IF($B49&gt;(SUM($C49:E49)),IF(ISERROR($B49/$C$36),"",$B49/$C$36),0)</f>
        <v>0</v>
      </c>
      <c r="G49" s="18">
        <f>IF($B49&gt;(SUM($C49:F49)),IF(ISERROR($B49/$C$36),"",$B49/$C$36),0)</f>
        <v>0</v>
      </c>
      <c r="H49" s="18">
        <f>IF($B49&gt;(SUM($C49:G49)),IF(ISERROR($B49/$C$36),"",$B49/$C$36),0)</f>
        <v>0</v>
      </c>
      <c r="I49" s="18">
        <f>IF($B49&gt;(SUM($C49:H49)),IF(ISERROR($B49/$C$36),"",$B49/$C$36),0)</f>
        <v>0</v>
      </c>
      <c r="J49" s="18">
        <f>IF($B49&gt;(SUM($C49:I49)),IF(ISERROR($B49/$C$36),"",$B49/$C$36),0)</f>
        <v>0</v>
      </c>
      <c r="K49" s="18">
        <f>IF($B49&gt;(SUM($C49:J49)),IF(ISERROR($B49/$C$36),"",$B49/$C$36),0)</f>
        <v>0</v>
      </c>
      <c r="L49" s="18">
        <f>IF($B49&gt;(SUM($C49:K49)),IF(ISERROR($B49/$C$36),"",$B49/$C$36),0)</f>
        <v>0</v>
      </c>
      <c r="M49" s="18">
        <f t="shared" si="2"/>
        <v>0</v>
      </c>
    </row>
    <row r="50" spans="1:13" hidden="1">
      <c r="A50" t="str">
        <f t="shared" si="5"/>
        <v>Enseigne et éléments de communication</v>
      </c>
      <c r="B50" s="23">
        <f t="shared" si="1"/>
        <v>0</v>
      </c>
      <c r="C50" s="18">
        <f t="shared" si="0"/>
        <v>0</v>
      </c>
      <c r="D50" s="18">
        <f>IF($B50&gt;(SUM(C50:$C50)),IF(ISERROR($B50/$C$36),"",$B50/$C$36),0)</f>
        <v>0</v>
      </c>
      <c r="E50" s="18">
        <f>IF($B50&gt;(SUM($C50:D50)),IF(ISERROR($B50/$C$36),"",$B50/$C$36),0)</f>
        <v>0</v>
      </c>
      <c r="F50" s="18">
        <f>IF($B50&gt;(SUM($C50:E50)),IF(ISERROR($B50/$C$36),"",$B50/$C$36),0)</f>
        <v>0</v>
      </c>
      <c r="G50" s="18">
        <f>IF($B50&gt;(SUM($C50:F50)),IF(ISERROR($B50/$C$36),"",$B50/$C$36),0)</f>
        <v>0</v>
      </c>
      <c r="H50" s="18">
        <f>IF($B50&gt;(SUM($C50:G50)),IF(ISERROR($B50/$C$36),"",$B50/$C$36),0)</f>
        <v>0</v>
      </c>
      <c r="I50" s="18">
        <f>IF($B50&gt;(SUM($C50:H50)),IF(ISERROR($B50/$C$36),"",$B50/$C$36),0)</f>
        <v>0</v>
      </c>
      <c r="J50" s="18">
        <f>IF($B50&gt;(SUM($C50:I50)),IF(ISERROR($B50/$C$36),"",$B50/$C$36),0)</f>
        <v>0</v>
      </c>
      <c r="K50" s="18">
        <f>IF($B50&gt;(SUM($C50:J50)),IF(ISERROR($B50/$C$36),"",$B50/$C$36),0)</f>
        <v>0</v>
      </c>
      <c r="L50" s="18">
        <f>IF($B50&gt;(SUM($C50:K50)),IF(ISERROR($B50/$C$36),"",$B50/$C$36),0)</f>
        <v>0</v>
      </c>
      <c r="M50" s="18">
        <f t="shared" si="2"/>
        <v>0</v>
      </c>
    </row>
    <row r="51" spans="1:13" hidden="1">
      <c r="A51" t="str">
        <f t="shared" si="5"/>
        <v>Achat immobilier</v>
      </c>
      <c r="B51" s="23">
        <f t="shared" si="1"/>
        <v>0</v>
      </c>
      <c r="C51" s="18">
        <f t="shared" si="0"/>
        <v>0</v>
      </c>
      <c r="D51" s="18">
        <f>IF($B51&gt;(SUM(C51:$C51)),IF(ISERROR($B51/$C$36),"",$B51/$C$36),0)</f>
        <v>0</v>
      </c>
      <c r="E51" s="18">
        <f>IF($B51&gt;(SUM($C51:D51)),IF(ISERROR($B51/$C$36),"",$B51/$C$36),0)</f>
        <v>0</v>
      </c>
      <c r="F51" s="18">
        <f>IF($B51&gt;(SUM($C51:E51)),IF(ISERROR($B51/$C$36),"",$B51/$C$36),0)</f>
        <v>0</v>
      </c>
      <c r="G51" s="18">
        <f>IF($B51&gt;(SUM($C51:F51)),IF(ISERROR($B51/$C$36),"",$B51/$C$36),0)</f>
        <v>0</v>
      </c>
      <c r="H51" s="18">
        <f>IF($B51&gt;(SUM($C51:G51)),IF(ISERROR($B51/$C$36),"",$B51/$C$36),0)</f>
        <v>0</v>
      </c>
      <c r="I51" s="18">
        <f>IF($B51&gt;(SUM($C51:H51)),IF(ISERROR($B51/$C$36),"",$B51/$C$36),0)</f>
        <v>0</v>
      </c>
      <c r="J51" s="18">
        <f>IF($B51&gt;(SUM($C51:I51)),IF(ISERROR($B51/$C$36),"",$B51/$C$36),0)</f>
        <v>0</v>
      </c>
      <c r="K51" s="18">
        <f>IF($B51&gt;(SUM($C51:J51)),IF(ISERROR($B51/$C$36),"",$B51/$C$36),0)</f>
        <v>0</v>
      </c>
      <c r="L51" s="18">
        <f>IF($B51&gt;(SUM($C51:K51)),IF(ISERROR($B51/$C$36),"",$B51/$C$36),0)</f>
        <v>0</v>
      </c>
      <c r="M51" s="18">
        <f t="shared" si="2"/>
        <v>0</v>
      </c>
    </row>
    <row r="52" spans="1:13" hidden="1">
      <c r="A52" t="str">
        <f t="shared" si="5"/>
        <v>Travaux et aménagements</v>
      </c>
      <c r="B52" s="23">
        <f t="shared" si="1"/>
        <v>0</v>
      </c>
      <c r="C52" s="18">
        <f t="shared" si="0"/>
        <v>0</v>
      </c>
      <c r="D52" s="18">
        <f>IF($B52&gt;(SUM(C52:$C52)),IF(ISERROR($B52/$C$36),"",$B52/$C$36),0)</f>
        <v>0</v>
      </c>
      <c r="E52" s="18">
        <f>IF($B52&gt;(SUM($C52:D52)),IF(ISERROR($B52/$C$36),"",$B52/$C$36),0)</f>
        <v>0</v>
      </c>
      <c r="F52" s="18">
        <f>IF($B52&gt;(SUM($C52:E52)),IF(ISERROR($B52/$C$36),"",$B52/$C$36),0)</f>
        <v>0</v>
      </c>
      <c r="G52" s="18">
        <f>IF($B52&gt;(SUM($C52:F52)),IF(ISERROR($B52/$C$36),"",$B52/$C$36),0)</f>
        <v>0</v>
      </c>
      <c r="H52" s="18">
        <f>IF($B52&gt;(SUM($C52:G52)),IF(ISERROR($B52/$C$36),"",$B52/$C$36),0)</f>
        <v>0</v>
      </c>
      <c r="I52" s="18">
        <f>IF($B52&gt;(SUM($C52:H52)),IF(ISERROR($B52/$C$36),"",$B52/$C$36),0)</f>
        <v>0</v>
      </c>
      <c r="J52" s="18">
        <f>IF($B52&gt;(SUM($C52:I52)),IF(ISERROR($B52/$C$36),"",$B52/$C$36),0)</f>
        <v>0</v>
      </c>
      <c r="K52" s="18">
        <f>IF($B52&gt;(SUM($C52:J52)),IF(ISERROR($B52/$C$36),"",$B52/$C$36),0)</f>
        <v>0</v>
      </c>
      <c r="L52" s="18">
        <f>IF($B52&gt;(SUM($C52:K52)),IF(ISERROR($B52/$C$36),"",$B52/$C$36),0)</f>
        <v>0</v>
      </c>
      <c r="M52" s="18">
        <f t="shared" si="2"/>
        <v>0</v>
      </c>
    </row>
    <row r="53" spans="1:13" hidden="1">
      <c r="A53" t="str">
        <f t="shared" si="5"/>
        <v>Matériel</v>
      </c>
      <c r="B53" s="23">
        <f t="shared" si="1"/>
        <v>0</v>
      </c>
      <c r="C53" s="18">
        <f t="shared" si="0"/>
        <v>0</v>
      </c>
      <c r="D53" s="18">
        <f>IF($B53&gt;(SUM(C53:$C53)),IF(ISERROR($B53/$C$36),"",$B53/$C$36),0)</f>
        <v>0</v>
      </c>
      <c r="E53" s="18">
        <f>IF($B53&gt;(SUM($C53:D53)),IF(ISERROR($B53/$C$36),"",$B53/$C$36),0)</f>
        <v>0</v>
      </c>
      <c r="F53" s="18">
        <f>IF($B53&gt;(SUM($C53:E53)),IF(ISERROR($B53/$C$36),"",$B53/$C$36),0)</f>
        <v>0</v>
      </c>
      <c r="G53" s="18">
        <f>IF($B53&gt;(SUM($C53:F53)),IF(ISERROR($B53/$C$36),"",$B53/$C$36),0)</f>
        <v>0</v>
      </c>
      <c r="H53" s="18">
        <f>IF($B53&gt;(SUM($C53:G53)),IF(ISERROR($B53/$C$36),"",$B53/$C$36),0)</f>
        <v>0</v>
      </c>
      <c r="I53" s="18">
        <f>IF($B53&gt;(SUM($C53:H53)),IF(ISERROR($B53/$C$36),"",$B53/$C$36),0)</f>
        <v>0</v>
      </c>
      <c r="J53" s="18">
        <f>IF($B53&gt;(SUM($C53:I53)),IF(ISERROR($B53/$C$36),"",$B53/$C$36),0)</f>
        <v>0</v>
      </c>
      <c r="K53" s="18">
        <f>IF($B53&gt;(SUM($C53:J53)),IF(ISERROR($B53/$C$36),"",$B53/$C$36),0)</f>
        <v>0</v>
      </c>
      <c r="L53" s="18">
        <f>IF($B53&gt;(SUM($C53:K53)),IF(ISERROR($B53/$C$36),"",$B53/$C$36),0)</f>
        <v>0</v>
      </c>
      <c r="M53" s="18">
        <f t="shared" si="2"/>
        <v>0</v>
      </c>
    </row>
    <row r="54" spans="1:13" hidden="1">
      <c r="A54" t="str">
        <f t="shared" si="5"/>
        <v>Matériel de bureau</v>
      </c>
      <c r="B54" s="23">
        <f t="shared" si="1"/>
        <v>0</v>
      </c>
      <c r="C54" s="18">
        <f t="shared" si="0"/>
        <v>0</v>
      </c>
      <c r="D54" s="18">
        <f>IF($B54&gt;(SUM(C54:$C54)),IF(ISERROR($B54/$C$36),"",$B54/$C$36),0)</f>
        <v>0</v>
      </c>
      <c r="E54" s="18">
        <f>IF($B54&gt;(SUM($C54:D54)),IF(ISERROR($B54/$C$36),"",$B54/$C$36),0)</f>
        <v>0</v>
      </c>
      <c r="F54" s="18">
        <f>IF($B54&gt;(SUM($C54:E54)),IF(ISERROR($B54/$C$36),"",$B54/$C$36),0)</f>
        <v>0</v>
      </c>
      <c r="G54" s="18">
        <f>IF($B54&gt;(SUM($C54:F54)),IF(ISERROR($B54/$C$36),"",$B54/$C$36),0)</f>
        <v>0</v>
      </c>
      <c r="H54" s="18">
        <f>IF($B54&gt;(SUM($C54:G54)),IF(ISERROR($B54/$C$36),"",$B54/$C$36),0)</f>
        <v>0</v>
      </c>
      <c r="I54" s="18">
        <f>IF($B54&gt;(SUM($C54:H54)),IF(ISERROR($B54/$C$36),"",$B54/$C$36),0)</f>
        <v>0</v>
      </c>
      <c r="J54" s="18">
        <f>IF($B54&gt;(SUM($C54:I54)),IF(ISERROR($B54/$C$36),"",$B54/$C$36),0)</f>
        <v>0</v>
      </c>
      <c r="K54" s="18">
        <f>IF($B54&gt;(SUM($C54:J54)),IF(ISERROR($B54/$C$36),"",$B54/$C$36),0)</f>
        <v>0</v>
      </c>
      <c r="L54" s="18">
        <f>IF($B54&gt;(SUM($C54:K54)),IF(ISERROR($B54/$C$36),"",$B54/$C$36),0)</f>
        <v>0</v>
      </c>
      <c r="M54" s="18">
        <f t="shared" si="2"/>
        <v>0</v>
      </c>
    </row>
    <row r="55" spans="1:13">
      <c r="A55" s="24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1:13" ht="18">
      <c r="A56" s="6" t="s">
        <v>75</v>
      </c>
    </row>
    <row r="57" spans="1:13">
      <c r="A57" s="7"/>
    </row>
    <row r="58" spans="1:13">
      <c r="B58" s="8" t="s">
        <v>29</v>
      </c>
    </row>
    <row r="59" spans="1:13" ht="15" customHeight="1">
      <c r="A59" s="9" t="s">
        <v>76</v>
      </c>
      <c r="B59" s="249"/>
      <c r="C59" s="25"/>
      <c r="F59" s="26"/>
      <c r="G59" s="27"/>
      <c r="H59" s="27"/>
    </row>
    <row r="60" spans="1:13" ht="15" customHeight="1">
      <c r="A60" s="9" t="s">
        <v>77</v>
      </c>
      <c r="B60" s="249"/>
      <c r="C60" s="28" t="s">
        <v>78</v>
      </c>
      <c r="D60" s="29" t="s">
        <v>79</v>
      </c>
      <c r="F60" s="26"/>
      <c r="G60" s="27"/>
      <c r="H60" s="27"/>
    </row>
    <row r="61" spans="1:13" ht="15" customHeight="1">
      <c r="A61" s="313" t="s">
        <v>80</v>
      </c>
      <c r="B61" s="249"/>
      <c r="C61" s="250"/>
      <c r="D61" s="251"/>
      <c r="E61" s="30"/>
      <c r="F61" s="26"/>
      <c r="G61" s="27"/>
      <c r="H61" s="27"/>
    </row>
    <row r="62" spans="1:13" ht="15" customHeight="1">
      <c r="A62" s="313" t="s">
        <v>81</v>
      </c>
      <c r="B62" s="249"/>
      <c r="C62" s="250"/>
      <c r="D62" s="251"/>
      <c r="F62" s="26"/>
      <c r="G62" s="27"/>
      <c r="H62" s="27"/>
    </row>
    <row r="63" spans="1:13" ht="15" customHeight="1">
      <c r="A63" s="313" t="s">
        <v>82</v>
      </c>
      <c r="B63" s="249"/>
      <c r="C63" s="250"/>
      <c r="D63" s="251"/>
      <c r="F63" s="26"/>
      <c r="G63" s="27"/>
      <c r="H63" s="27"/>
    </row>
    <row r="64" spans="1:13" ht="15" customHeight="1">
      <c r="A64" s="313" t="s">
        <v>83</v>
      </c>
      <c r="B64" s="249"/>
      <c r="C64" s="26"/>
      <c r="F64" s="26"/>
      <c r="G64" s="27"/>
      <c r="H64" s="27"/>
    </row>
    <row r="65" spans="1:12" ht="15" customHeight="1">
      <c r="A65" s="313" t="s">
        <v>84</v>
      </c>
      <c r="B65" s="249"/>
      <c r="C65" s="26"/>
      <c r="F65" s="26"/>
      <c r="G65" s="27"/>
      <c r="H65" s="27"/>
    </row>
    <row r="66" spans="1:12" ht="15.75" customHeight="1" thickBot="1">
      <c r="A66" s="313" t="s">
        <v>85</v>
      </c>
      <c r="B66" s="249"/>
      <c r="C66" s="26"/>
      <c r="F66" s="26"/>
      <c r="G66" s="27"/>
      <c r="H66" s="27"/>
    </row>
    <row r="67" spans="1:12" ht="15.75" customHeight="1" thickBot="1">
      <c r="A67" s="12" t="s">
        <v>61</v>
      </c>
      <c r="B67" s="13">
        <f>SUM(B59:B66)</f>
        <v>0</v>
      </c>
      <c r="C67" s="31" t="str">
        <f>IF(B67=B34,"","Le total doit être égal au total du tableau précédent, veuillez modifier les chiffres")</f>
        <v/>
      </c>
      <c r="G67" s="27"/>
      <c r="H67" s="27"/>
    </row>
    <row r="68" spans="1:12" hidden="1" outlineLevel="1">
      <c r="A68" s="12"/>
      <c r="B68" s="32">
        <f>SUM(B70:B72)</f>
        <v>0</v>
      </c>
      <c r="C68" s="32">
        <f t="shared" ref="C68:D68" si="6">SUM(C70:C72)</f>
        <v>0</v>
      </c>
      <c r="D68" s="32">
        <f t="shared" si="6"/>
        <v>0</v>
      </c>
    </row>
    <row r="69" spans="1:12" hidden="1" outlineLevel="1">
      <c r="A69" s="4" t="s">
        <v>86</v>
      </c>
      <c r="B69" s="12" t="s">
        <v>87</v>
      </c>
      <c r="C69" s="33" t="s">
        <v>88</v>
      </c>
      <c r="D69" s="34" t="s">
        <v>89</v>
      </c>
      <c r="E69" s="12" t="s">
        <v>90</v>
      </c>
      <c r="F69" s="12"/>
      <c r="G69" s="35" t="s">
        <v>91</v>
      </c>
      <c r="H69" s="35" t="s">
        <v>92</v>
      </c>
      <c r="I69" s="35" t="s">
        <v>93</v>
      </c>
      <c r="J69" s="35" t="s">
        <v>94</v>
      </c>
      <c r="K69" s="35" t="s">
        <v>95</v>
      </c>
      <c r="L69" s="35" t="s">
        <v>96</v>
      </c>
    </row>
    <row r="70" spans="1:12" hidden="1" outlineLevel="1">
      <c r="A70" t="s">
        <v>97</v>
      </c>
      <c r="B70" s="36">
        <f>IF(ISERROR((PMT(C61/12,D61,B61))*-1),0,(PMT(C61/12,D61,B61))*-1)</f>
        <v>0</v>
      </c>
      <c r="C70" s="32">
        <f>B70*D61</f>
        <v>0</v>
      </c>
      <c r="D70" s="34">
        <f>IF(ISERROR(B61/D61),0,B61/D61)</f>
        <v>0</v>
      </c>
      <c r="E70" s="37">
        <f>B70-D70</f>
        <v>0</v>
      </c>
      <c r="F70" s="36"/>
      <c r="G70" s="38">
        <f>IF($D61&gt;12,$E70*12,$E70*$D61)</f>
        <v>0</v>
      </c>
      <c r="H70" s="38">
        <f>IF($D61-12&lt;0,0,IF($D61&gt;24,$E70*12,($D61-12)*$E70))</f>
        <v>0</v>
      </c>
      <c r="I70" s="38">
        <f>IF($D61-24&lt;0,0,IF($D61&gt;36,$E70*12,($D61-24)*$E70))</f>
        <v>0</v>
      </c>
      <c r="J70" s="38">
        <f>IF($D61&gt;12,$D70*12,$D70*$D61)</f>
        <v>0</v>
      </c>
      <c r="K70" s="38">
        <f>IF($D61-12&lt;0,0,IF($D61&gt;24,$D70*12,($D61-12)*$D70))</f>
        <v>0</v>
      </c>
      <c r="L70" s="38">
        <f>IF($D61-24&lt;0,0,IF($D61&gt;36,$D70*12,($D61-24)*$D70))</f>
        <v>0</v>
      </c>
    </row>
    <row r="71" spans="1:12" hidden="1" outlineLevel="1">
      <c r="A71" t="s">
        <v>98</v>
      </c>
      <c r="B71" s="36">
        <f t="shared" ref="B71:B72" si="7">IF(ISERROR((PMT(C62/12,D62,B62))*-1),0,(PMT(C62/12,D62,B62))*-1)</f>
        <v>0</v>
      </c>
      <c r="C71" s="32">
        <f t="shared" ref="C71:C72" si="8">B71*D62</f>
        <v>0</v>
      </c>
      <c r="D71" s="34">
        <f t="shared" ref="D71:D72" si="9">IF(ISERROR(B62/D62),0,B62/D62)</f>
        <v>0</v>
      </c>
      <c r="E71" s="37">
        <f t="shared" ref="E71:E72" si="10">B71-D71</f>
        <v>0</v>
      </c>
      <c r="F71" s="36"/>
      <c r="G71" s="38">
        <f>IF($D62&gt;12,$E71*12,$E71*$D62)</f>
        <v>0</v>
      </c>
      <c r="H71" s="38">
        <f>IF($D62-12&lt;0,0,IF($D62&gt;24,$E71*12,($D62-12)*$E71))</f>
        <v>0</v>
      </c>
      <c r="I71" s="38">
        <f>IF($D62-24&lt;0,0,IF($D62&gt;36,$E71*12,($D62-24)*$E71))</f>
        <v>0</v>
      </c>
      <c r="J71" s="38">
        <f>IF($D62&gt;12,$D71*12,$D71*$D62)</f>
        <v>0</v>
      </c>
      <c r="K71" s="38">
        <f>IF($D62-12&lt;0,0,IF($D62&gt;24,$D71*12,($D62-12)*$D71))</f>
        <v>0</v>
      </c>
      <c r="L71" s="38">
        <f>IF($D62-24&lt;0,0,IF($D62&gt;36,$D71*12,($D62-24)*$D71))</f>
        <v>0</v>
      </c>
    </row>
    <row r="72" spans="1:12" hidden="1" outlineLevel="1">
      <c r="A72" t="s">
        <v>99</v>
      </c>
      <c r="B72" s="36">
        <f t="shared" si="7"/>
        <v>0</v>
      </c>
      <c r="C72" s="32">
        <f t="shared" si="8"/>
        <v>0</v>
      </c>
      <c r="D72" s="34">
        <f t="shared" si="9"/>
        <v>0</v>
      </c>
      <c r="E72" s="37">
        <f t="shared" si="10"/>
        <v>0</v>
      </c>
      <c r="F72" s="36"/>
      <c r="G72" s="38">
        <f>IF($D63&gt;12,$E72*12,$E72*$D63)</f>
        <v>0</v>
      </c>
      <c r="H72" s="38">
        <f>IF($D63-12&lt;0,0,IF($D63&gt;24,$E72*12,($D63-12)*$E72))</f>
        <v>0</v>
      </c>
      <c r="I72" s="38">
        <f>IF($D63-24&lt;0,0,IF($D63&gt;36,$E72*12,($D63-24)*$E72))</f>
        <v>0</v>
      </c>
      <c r="J72" s="38">
        <f>IF($D63&gt;12,$D72*12,$D72*$D63)</f>
        <v>0</v>
      </c>
      <c r="K72" s="38">
        <f>IF($D63-12&lt;0,0,IF($D63&gt;24,$D72*12,($D63-12)*$D72))</f>
        <v>0</v>
      </c>
      <c r="L72" s="38">
        <f>IF($D63-24&lt;0,0,IF($D63&gt;36,$D72*12,($D63-24)*$D72))</f>
        <v>0</v>
      </c>
    </row>
    <row r="73" spans="1:12" ht="29.25" customHeight="1" collapsed="1">
      <c r="A73" s="6" t="s">
        <v>100</v>
      </c>
      <c r="H73" s="32"/>
      <c r="I73" s="39">
        <f t="shared" ref="I73:L73" si="11">SUM(I70:I72)</f>
        <v>0</v>
      </c>
      <c r="J73" s="40">
        <f t="shared" si="11"/>
        <v>0</v>
      </c>
      <c r="K73" s="40">
        <f t="shared" si="11"/>
        <v>0</v>
      </c>
      <c r="L73" s="40">
        <f t="shared" si="11"/>
        <v>0</v>
      </c>
    </row>
    <row r="74" spans="1:12">
      <c r="A74" s="7" t="s">
        <v>101</v>
      </c>
    </row>
    <row r="75" spans="1:12"/>
    <row r="76" spans="1:12">
      <c r="B76" s="41" t="s">
        <v>102</v>
      </c>
      <c r="C76" s="41" t="s">
        <v>103</v>
      </c>
      <c r="D76" s="41" t="s">
        <v>104</v>
      </c>
    </row>
    <row r="77" spans="1:12">
      <c r="A77" s="9" t="s">
        <v>105</v>
      </c>
      <c r="B77" s="252"/>
      <c r="C77" s="253"/>
      <c r="D77" s="254"/>
    </row>
    <row r="78" spans="1:12" ht="15" customHeight="1">
      <c r="A78" s="9" t="s">
        <v>106</v>
      </c>
      <c r="B78" s="252"/>
      <c r="C78" s="253"/>
      <c r="D78" s="254"/>
      <c r="G78" s="27"/>
      <c r="H78" s="27"/>
    </row>
    <row r="79" spans="1:12" ht="15" customHeight="1">
      <c r="A79" s="9" t="s">
        <v>107</v>
      </c>
      <c r="B79" s="252"/>
      <c r="C79" s="253"/>
      <c r="D79" s="254"/>
      <c r="G79" s="27"/>
      <c r="H79" s="27"/>
    </row>
    <row r="80" spans="1:12" ht="15" customHeight="1">
      <c r="A80" s="9" t="s">
        <v>108</v>
      </c>
      <c r="B80" s="252"/>
      <c r="C80" s="253"/>
      <c r="D80" s="254"/>
      <c r="G80" s="27"/>
      <c r="H80" s="27"/>
    </row>
    <row r="81" spans="1:8" ht="15" customHeight="1">
      <c r="A81" s="9" t="s">
        <v>109</v>
      </c>
      <c r="B81" s="252"/>
      <c r="C81" s="253"/>
      <c r="D81" s="254"/>
      <c r="G81" s="27"/>
      <c r="H81" s="27"/>
    </row>
    <row r="82" spans="1:8" ht="15" customHeight="1">
      <c r="A82" s="9" t="s">
        <v>110</v>
      </c>
      <c r="B82" s="252"/>
      <c r="C82" s="253"/>
      <c r="D82" s="254"/>
      <c r="G82" s="27"/>
      <c r="H82" s="27"/>
    </row>
    <row r="83" spans="1:8" ht="15" customHeight="1">
      <c r="A83" s="9" t="s">
        <v>111</v>
      </c>
      <c r="B83" s="252"/>
      <c r="C83" s="253"/>
      <c r="D83" s="254"/>
      <c r="E83" s="10"/>
      <c r="G83" s="27"/>
      <c r="H83" s="27"/>
    </row>
    <row r="84" spans="1:8" ht="15" customHeight="1">
      <c r="A84" s="9" t="s">
        <v>112</v>
      </c>
      <c r="B84" s="252"/>
      <c r="C84" s="253"/>
      <c r="D84" s="254"/>
      <c r="E84" s="10"/>
      <c r="G84" s="27"/>
      <c r="H84" s="27"/>
    </row>
    <row r="85" spans="1:8" ht="15" customHeight="1">
      <c r="A85" s="9" t="s">
        <v>113</v>
      </c>
      <c r="B85" s="252"/>
      <c r="C85" s="253"/>
      <c r="D85" s="254"/>
      <c r="E85" s="10"/>
      <c r="G85" s="27"/>
      <c r="H85" s="27"/>
    </row>
    <row r="86" spans="1:8" ht="15" customHeight="1">
      <c r="A86" s="9" t="s">
        <v>114</v>
      </c>
      <c r="B86" s="252"/>
      <c r="C86" s="253"/>
      <c r="D86" s="254"/>
      <c r="E86" s="10"/>
      <c r="G86" s="27"/>
      <c r="H86" s="27"/>
    </row>
    <row r="87" spans="1:8" ht="15.75" customHeight="1">
      <c r="A87" s="9" t="s">
        <v>115</v>
      </c>
      <c r="B87" s="252"/>
      <c r="C87" s="253"/>
      <c r="D87" s="254"/>
      <c r="E87" s="10"/>
      <c r="G87" s="27"/>
      <c r="H87" s="27"/>
    </row>
    <row r="88" spans="1:8">
      <c r="A88" s="9" t="s">
        <v>116</v>
      </c>
      <c r="B88" s="252"/>
      <c r="C88" s="253"/>
      <c r="D88" s="254"/>
      <c r="E88" s="10"/>
    </row>
    <row r="89" spans="1:8">
      <c r="A89" s="9" t="s">
        <v>117</v>
      </c>
      <c r="B89" s="252"/>
      <c r="C89" s="253"/>
      <c r="D89" s="254"/>
      <c r="E89" s="10"/>
    </row>
    <row r="90" spans="1:8">
      <c r="A90" s="9" t="s">
        <v>118</v>
      </c>
      <c r="B90" s="252"/>
      <c r="C90" s="253"/>
      <c r="D90" s="254"/>
      <c r="E90" s="10"/>
    </row>
    <row r="91" spans="1:8">
      <c r="A91" s="9" t="s">
        <v>119</v>
      </c>
      <c r="B91" s="252"/>
      <c r="C91" s="253"/>
      <c r="D91" s="254"/>
      <c r="E91" s="26" t="s">
        <v>120</v>
      </c>
    </row>
    <row r="92" spans="1:8">
      <c r="A92" s="42" t="s">
        <v>121</v>
      </c>
    </row>
    <row r="93" spans="1:8">
      <c r="A93" s="255" t="s">
        <v>122</v>
      </c>
      <c r="B93" s="252"/>
      <c r="C93" s="253"/>
      <c r="D93" s="254"/>
      <c r="E93" s="26" t="s">
        <v>123</v>
      </c>
    </row>
    <row r="94" spans="1:8">
      <c r="A94" s="255" t="s">
        <v>124</v>
      </c>
      <c r="B94" s="252"/>
      <c r="C94" s="253"/>
      <c r="D94" s="254"/>
      <c r="E94" s="26" t="s">
        <v>123</v>
      </c>
    </row>
    <row r="95" spans="1:8">
      <c r="A95" s="255" t="s">
        <v>125</v>
      </c>
      <c r="B95" s="252"/>
      <c r="C95" s="253"/>
      <c r="D95" s="254"/>
      <c r="E95" s="26" t="s">
        <v>123</v>
      </c>
    </row>
    <row r="96" spans="1:8">
      <c r="A96" s="255" t="s">
        <v>126</v>
      </c>
      <c r="B96" s="252"/>
      <c r="C96" s="253"/>
      <c r="D96" s="254"/>
      <c r="E96" s="26" t="s">
        <v>123</v>
      </c>
    </row>
    <row r="97" spans="1:9">
      <c r="A97" s="255" t="s">
        <v>127</v>
      </c>
      <c r="B97" s="252"/>
      <c r="C97" s="253"/>
      <c r="D97" s="254"/>
      <c r="E97" s="26" t="s">
        <v>123</v>
      </c>
    </row>
    <row r="98" spans="1:9">
      <c r="A98" s="255" t="s">
        <v>128</v>
      </c>
      <c r="B98" s="252"/>
      <c r="C98" s="253"/>
      <c r="D98" s="254"/>
      <c r="E98" s="26" t="s">
        <v>123</v>
      </c>
    </row>
    <row r="99" spans="1:9" ht="6" customHeight="1" thickBot="1"/>
    <row r="100" spans="1:9" ht="15" thickBot="1">
      <c r="A100" s="12" t="s">
        <v>61</v>
      </c>
      <c r="B100" s="13">
        <f>SUM(B77:B98)</f>
        <v>0</v>
      </c>
      <c r="C100" s="13">
        <f>SUM(C77:C98)</f>
        <v>0</v>
      </c>
      <c r="D100" s="13">
        <f>SUM(D77:D98)</f>
        <v>0</v>
      </c>
    </row>
    <row r="101" spans="1:9"/>
    <row r="102" spans="1:9" ht="18">
      <c r="A102" s="6" t="s">
        <v>129</v>
      </c>
    </row>
    <row r="103" spans="1:9">
      <c r="A103" s="7" t="s">
        <v>130</v>
      </c>
    </row>
    <row r="104" spans="1:9"/>
    <row r="105" spans="1:9" ht="28.9">
      <c r="A105" s="43" t="s">
        <v>131</v>
      </c>
      <c r="B105" s="44" t="s">
        <v>132</v>
      </c>
      <c r="C105" s="44" t="s">
        <v>133</v>
      </c>
      <c r="D105" s="44" t="s">
        <v>134</v>
      </c>
      <c r="F105" s="45" t="s">
        <v>135</v>
      </c>
      <c r="G105" s="44" t="s">
        <v>132</v>
      </c>
      <c r="H105" s="44" t="s">
        <v>133</v>
      </c>
      <c r="I105" s="44" t="s">
        <v>134</v>
      </c>
    </row>
    <row r="106" spans="1:9">
      <c r="A106" s="46" t="s">
        <v>136</v>
      </c>
      <c r="B106" s="256"/>
      <c r="C106" s="249"/>
      <c r="D106" s="47">
        <f>B106*C106</f>
        <v>0</v>
      </c>
      <c r="F106" s="48" t="s">
        <v>136</v>
      </c>
      <c r="G106" s="256"/>
      <c r="H106" s="249"/>
      <c r="I106" s="47">
        <f>G106*H106</f>
        <v>0</v>
      </c>
    </row>
    <row r="107" spans="1:9">
      <c r="A107" s="46" t="s">
        <v>137</v>
      </c>
      <c r="B107" s="256"/>
      <c r="C107" s="249"/>
      <c r="D107" s="47">
        <f t="shared" ref="D107:D117" si="12">B107*C107</f>
        <v>0</v>
      </c>
      <c r="F107" s="48" t="s">
        <v>137</v>
      </c>
      <c r="G107" s="256"/>
      <c r="H107" s="249"/>
      <c r="I107" s="47">
        <f t="shared" ref="I107:I117" si="13">G107*H107</f>
        <v>0</v>
      </c>
    </row>
    <row r="108" spans="1:9">
      <c r="A108" s="46" t="s">
        <v>138</v>
      </c>
      <c r="B108" s="256"/>
      <c r="C108" s="249"/>
      <c r="D108" s="47">
        <f t="shared" si="12"/>
        <v>0</v>
      </c>
      <c r="F108" s="48" t="s">
        <v>138</v>
      </c>
      <c r="G108" s="256"/>
      <c r="H108" s="249"/>
      <c r="I108" s="47">
        <f t="shared" si="13"/>
        <v>0</v>
      </c>
    </row>
    <row r="109" spans="1:9">
      <c r="A109" s="46" t="s">
        <v>139</v>
      </c>
      <c r="B109" s="256"/>
      <c r="C109" s="249"/>
      <c r="D109" s="47">
        <f t="shared" si="12"/>
        <v>0</v>
      </c>
      <c r="F109" s="48" t="s">
        <v>139</v>
      </c>
      <c r="G109" s="256"/>
      <c r="H109" s="249"/>
      <c r="I109" s="47">
        <f t="shared" si="13"/>
        <v>0</v>
      </c>
    </row>
    <row r="110" spans="1:9">
      <c r="A110" s="46" t="s">
        <v>140</v>
      </c>
      <c r="B110" s="256"/>
      <c r="C110" s="249"/>
      <c r="D110" s="47">
        <f t="shared" si="12"/>
        <v>0</v>
      </c>
      <c r="F110" s="48" t="s">
        <v>140</v>
      </c>
      <c r="G110" s="256"/>
      <c r="H110" s="249"/>
      <c r="I110" s="47">
        <f t="shared" si="13"/>
        <v>0</v>
      </c>
    </row>
    <row r="111" spans="1:9">
      <c r="A111" s="46" t="s">
        <v>141</v>
      </c>
      <c r="B111" s="256"/>
      <c r="C111" s="249"/>
      <c r="D111" s="47">
        <f t="shared" si="12"/>
        <v>0</v>
      </c>
      <c r="F111" s="48" t="s">
        <v>141</v>
      </c>
      <c r="G111" s="256"/>
      <c r="H111" s="249"/>
      <c r="I111" s="47">
        <f t="shared" si="13"/>
        <v>0</v>
      </c>
    </row>
    <row r="112" spans="1:9">
      <c r="A112" s="46" t="s">
        <v>142</v>
      </c>
      <c r="B112" s="256"/>
      <c r="C112" s="249"/>
      <c r="D112" s="47">
        <f t="shared" si="12"/>
        <v>0</v>
      </c>
      <c r="F112" s="48" t="s">
        <v>142</v>
      </c>
      <c r="G112" s="256"/>
      <c r="H112" s="249"/>
      <c r="I112" s="47">
        <f t="shared" si="13"/>
        <v>0</v>
      </c>
    </row>
    <row r="113" spans="1:9">
      <c r="A113" s="46" t="s">
        <v>143</v>
      </c>
      <c r="B113" s="256"/>
      <c r="C113" s="249"/>
      <c r="D113" s="47">
        <f t="shared" si="12"/>
        <v>0</v>
      </c>
      <c r="F113" s="48" t="s">
        <v>143</v>
      </c>
      <c r="G113" s="256"/>
      <c r="H113" s="249"/>
      <c r="I113" s="47">
        <f t="shared" si="13"/>
        <v>0</v>
      </c>
    </row>
    <row r="114" spans="1:9">
      <c r="A114" s="46" t="s">
        <v>144</v>
      </c>
      <c r="B114" s="256"/>
      <c r="C114" s="249"/>
      <c r="D114" s="47">
        <f t="shared" si="12"/>
        <v>0</v>
      </c>
      <c r="F114" s="48" t="s">
        <v>144</v>
      </c>
      <c r="G114" s="256"/>
      <c r="H114" s="249"/>
      <c r="I114" s="47">
        <f t="shared" si="13"/>
        <v>0</v>
      </c>
    </row>
    <row r="115" spans="1:9">
      <c r="A115" s="46" t="s">
        <v>145</v>
      </c>
      <c r="B115" s="256"/>
      <c r="C115" s="249"/>
      <c r="D115" s="47">
        <f t="shared" si="12"/>
        <v>0</v>
      </c>
      <c r="F115" s="48" t="s">
        <v>145</v>
      </c>
      <c r="G115" s="256"/>
      <c r="H115" s="249"/>
      <c r="I115" s="47">
        <f t="shared" si="13"/>
        <v>0</v>
      </c>
    </row>
    <row r="116" spans="1:9">
      <c r="A116" s="46" t="s">
        <v>146</v>
      </c>
      <c r="B116" s="256"/>
      <c r="C116" s="249"/>
      <c r="D116" s="47">
        <f t="shared" si="12"/>
        <v>0</v>
      </c>
      <c r="F116" s="48" t="s">
        <v>146</v>
      </c>
      <c r="G116" s="256"/>
      <c r="H116" s="249"/>
      <c r="I116" s="47">
        <f t="shared" si="13"/>
        <v>0</v>
      </c>
    </row>
    <row r="117" spans="1:9" ht="15" thickBot="1">
      <c r="A117" s="46" t="s">
        <v>147</v>
      </c>
      <c r="B117" s="256"/>
      <c r="C117" s="249"/>
      <c r="D117" s="47">
        <f t="shared" si="12"/>
        <v>0</v>
      </c>
      <c r="F117" s="48" t="s">
        <v>147</v>
      </c>
      <c r="G117" s="256"/>
      <c r="H117" s="249"/>
      <c r="I117" s="47">
        <f t="shared" si="13"/>
        <v>0</v>
      </c>
    </row>
    <row r="118" spans="1:9" ht="15" thickBot="1">
      <c r="A118" s="49" t="s">
        <v>61</v>
      </c>
      <c r="D118" s="50">
        <f>SUM(D106:D117)</f>
        <v>0</v>
      </c>
      <c r="F118" s="51" t="s">
        <v>61</v>
      </c>
      <c r="I118" s="50">
        <f>SUM(I106:I117)</f>
        <v>0</v>
      </c>
    </row>
    <row r="119" spans="1:9">
      <c r="F119" s="52"/>
    </row>
    <row r="120" spans="1:9" ht="15.6">
      <c r="A120" s="15" t="s">
        <v>148</v>
      </c>
      <c r="D120" s="257">
        <v>0.2</v>
      </c>
      <c r="F120" s="53" t="s">
        <v>149</v>
      </c>
      <c r="I120" s="257">
        <v>0.2</v>
      </c>
    </row>
    <row r="121" spans="1:9" ht="15.6">
      <c r="A121" s="15" t="s">
        <v>150</v>
      </c>
      <c r="D121" s="257">
        <v>0.2</v>
      </c>
      <c r="F121" s="53" t="s">
        <v>151</v>
      </c>
      <c r="I121" s="257">
        <v>0.2</v>
      </c>
    </row>
    <row r="122" spans="1:9"/>
    <row r="123" spans="1:9" ht="18">
      <c r="A123" s="6" t="s">
        <v>152</v>
      </c>
    </row>
    <row r="124" spans="1:9" ht="47.25" customHeight="1">
      <c r="A124" s="266" t="s">
        <v>153</v>
      </c>
      <c r="B124" s="266"/>
      <c r="C124" s="266"/>
      <c r="D124" s="266"/>
    </row>
    <row r="125" spans="1:9"/>
    <row r="126" spans="1:9" ht="15.6">
      <c r="A126" s="54" t="s">
        <v>154</v>
      </c>
      <c r="D126" s="259">
        <v>0.5</v>
      </c>
      <c r="E126" s="55" t="s">
        <v>155</v>
      </c>
    </row>
    <row r="127" spans="1:9"/>
    <row r="128" spans="1:9" ht="18">
      <c r="A128" s="6" t="s">
        <v>156</v>
      </c>
    </row>
    <row r="129" spans="1:9" ht="18.75" customHeight="1">
      <c r="A129" s="6"/>
      <c r="G129" s="56"/>
      <c r="H129" s="56"/>
    </row>
    <row r="130" spans="1:9" ht="14.25" customHeight="1">
      <c r="B130" s="35"/>
      <c r="C130" s="35" t="s">
        <v>157</v>
      </c>
      <c r="D130" s="260">
        <v>30</v>
      </c>
      <c r="E130" s="55" t="s">
        <v>158</v>
      </c>
      <c r="G130" s="56"/>
      <c r="H130" s="56"/>
    </row>
    <row r="131" spans="1:9" ht="15.75" customHeight="1">
      <c r="A131" s="57"/>
      <c r="C131" s="35" t="s">
        <v>159</v>
      </c>
      <c r="D131" s="260">
        <v>30</v>
      </c>
      <c r="E131" s="55" t="s">
        <v>160</v>
      </c>
      <c r="G131" s="56"/>
      <c r="H131" s="56"/>
    </row>
    <row r="132" spans="1:9" ht="15" customHeight="1">
      <c r="G132" s="56"/>
      <c r="H132" s="56"/>
    </row>
    <row r="133" spans="1:9" ht="18.75" customHeight="1">
      <c r="A133" s="6" t="s">
        <v>161</v>
      </c>
      <c r="G133" s="56"/>
      <c r="H133" s="56"/>
    </row>
    <row r="134" spans="1:9" ht="15" customHeight="1">
      <c r="G134" s="56"/>
      <c r="H134" s="56"/>
    </row>
    <row r="135" spans="1:9" ht="15" customHeight="1">
      <c r="B135" s="58" t="s">
        <v>65</v>
      </c>
      <c r="C135" s="58" t="s">
        <v>66</v>
      </c>
      <c r="D135" s="58" t="s">
        <v>67</v>
      </c>
      <c r="G135" s="56"/>
      <c r="H135" s="56"/>
    </row>
    <row r="136" spans="1:9" ht="15" customHeight="1">
      <c r="A136" t="s">
        <v>162</v>
      </c>
      <c r="B136" s="252"/>
      <c r="C136" s="253"/>
      <c r="D136" s="254"/>
      <c r="E136" s="59" t="s">
        <v>163</v>
      </c>
      <c r="G136" s="56"/>
      <c r="H136" s="56"/>
    </row>
    <row r="137" spans="1:9" ht="15" customHeight="1">
      <c r="A137" t="s">
        <v>164</v>
      </c>
      <c r="B137" s="252"/>
      <c r="C137" s="253"/>
      <c r="D137" s="254"/>
      <c r="E137" s="59" t="s">
        <v>163</v>
      </c>
      <c r="G137" s="56"/>
      <c r="H137" s="56"/>
    </row>
    <row r="138" spans="1:9" ht="14.45" customHeight="1">
      <c r="A138" t="s">
        <v>165</v>
      </c>
      <c r="B138" s="252"/>
    </row>
    <row r="139" spans="1:9" ht="15" customHeight="1">
      <c r="G139" s="56"/>
      <c r="H139" s="56"/>
    </row>
    <row r="140" spans="1:9" ht="15" customHeight="1">
      <c r="G140" s="60"/>
      <c r="H140" s="61"/>
    </row>
    <row r="141" spans="1:9" ht="15" hidden="1" customHeight="1">
      <c r="A141" s="4" t="s">
        <v>166</v>
      </c>
      <c r="B141" s="58" t="s">
        <v>65</v>
      </c>
      <c r="C141" s="58" t="s">
        <v>66</v>
      </c>
      <c r="D141" s="58" t="s">
        <v>67</v>
      </c>
      <c r="F141" s="4" t="s">
        <v>167</v>
      </c>
      <c r="G141" s="62" t="s">
        <v>65</v>
      </c>
      <c r="H141" s="63" t="s">
        <v>66</v>
      </c>
      <c r="I141" s="58" t="s">
        <v>67</v>
      </c>
    </row>
    <row r="142" spans="1:9" ht="15" hidden="1" customHeight="1">
      <c r="A142" t="s">
        <v>168</v>
      </c>
      <c r="B142" s="64">
        <f>B136*0.72</f>
        <v>0</v>
      </c>
      <c r="C142" s="64">
        <f>C136*0.72</f>
        <v>0</v>
      </c>
      <c r="D142" s="64">
        <f>D136*0.72</f>
        <v>0</v>
      </c>
      <c r="F142" t="s">
        <v>168</v>
      </c>
      <c r="G142" s="65">
        <f>B136*0.72</f>
        <v>0</v>
      </c>
      <c r="H142" s="66">
        <f>C136*0.72</f>
        <v>0</v>
      </c>
      <c r="I142" s="64">
        <f>D136*0.72</f>
        <v>0</v>
      </c>
    </row>
    <row r="143" spans="1:9" ht="15" hidden="1" customHeight="1">
      <c r="A143" t="s">
        <v>2</v>
      </c>
      <c r="B143" s="67">
        <v>0</v>
      </c>
      <c r="C143" s="67">
        <v>0</v>
      </c>
      <c r="D143" s="67">
        <v>0</v>
      </c>
      <c r="E143" s="68" t="s">
        <v>169</v>
      </c>
      <c r="F143" t="s">
        <v>2</v>
      </c>
      <c r="G143" s="65">
        <v>0</v>
      </c>
      <c r="H143" s="69">
        <v>0</v>
      </c>
      <c r="I143" s="67">
        <v>0</v>
      </c>
    </row>
    <row r="144" spans="1:9" ht="15" hidden="1" customHeight="1">
      <c r="A144" t="s">
        <v>2</v>
      </c>
      <c r="B144" s="67">
        <v>0</v>
      </c>
      <c r="C144" s="67">
        <v>0</v>
      </c>
      <c r="D144" s="67">
        <v>0</v>
      </c>
      <c r="E144" s="68" t="s">
        <v>170</v>
      </c>
      <c r="F144" t="s">
        <v>2</v>
      </c>
      <c r="G144" s="65">
        <v>0</v>
      </c>
      <c r="H144" s="69">
        <v>0</v>
      </c>
      <c r="I144" s="67">
        <v>0</v>
      </c>
    </row>
    <row r="145" spans="1:9" ht="15" hidden="1" customHeight="1">
      <c r="A145" t="s">
        <v>7</v>
      </c>
      <c r="B145" s="67">
        <v>1103</v>
      </c>
      <c r="C145" s="67">
        <v>1103</v>
      </c>
      <c r="D145" s="67">
        <v>1103</v>
      </c>
      <c r="F145" t="s">
        <v>7</v>
      </c>
      <c r="G145" s="65">
        <v>1120</v>
      </c>
      <c r="H145" s="70">
        <v>1103</v>
      </c>
      <c r="I145" s="71">
        <v>1103</v>
      </c>
    </row>
    <row r="146" spans="1:9" ht="15.75" hidden="1" customHeight="1">
      <c r="A146" t="s">
        <v>11</v>
      </c>
      <c r="B146" s="67">
        <f>IF(B137*45%&lt;1103,1103,B137*45%)</f>
        <v>1103</v>
      </c>
      <c r="C146" s="67">
        <f>IF(C137*45%&lt;1103,1103,C137*45%)</f>
        <v>1103</v>
      </c>
      <c r="D146" s="67">
        <f>IF(D137*45%&lt;1103,1103,D137*45%)</f>
        <v>1103</v>
      </c>
      <c r="F146" t="s">
        <v>11</v>
      </c>
      <c r="G146" s="65">
        <v>1120</v>
      </c>
      <c r="H146" s="70">
        <f>IF(C137*45%&lt;1103,1103,C137*45%)</f>
        <v>1103</v>
      </c>
      <c r="I146" s="71">
        <f>IF(D137*45%&lt;1103,1103,D137*45%)</f>
        <v>1103</v>
      </c>
    </row>
    <row r="147" spans="1:9" hidden="1">
      <c r="A147" t="s">
        <v>14</v>
      </c>
      <c r="B147" s="67">
        <f>IF(B137*45%&lt;1103,1103,B137*45%)</f>
        <v>1103</v>
      </c>
      <c r="C147" s="67">
        <f>IF(C137*45%&lt;1103,1103,C137*45%)</f>
        <v>1103</v>
      </c>
      <c r="D147" s="67">
        <f>IF(D137*45%&lt;1103,1103,D137*45%)</f>
        <v>1103</v>
      </c>
      <c r="F147" t="s">
        <v>14</v>
      </c>
      <c r="G147" s="65">
        <v>1120</v>
      </c>
      <c r="H147" s="70">
        <f>IF(C137*45%&lt;1103,1103,C137*45%)</f>
        <v>1103</v>
      </c>
      <c r="I147" s="71">
        <f>IF(D137*45%&lt;1103,1103,D137*45%)</f>
        <v>1103</v>
      </c>
    </row>
    <row r="148" spans="1:9" hidden="1">
      <c r="A148" t="s">
        <v>17</v>
      </c>
      <c r="B148" s="67">
        <f>B137*70%</f>
        <v>0</v>
      </c>
      <c r="C148" s="67">
        <f t="shared" ref="C148:D148" si="14">C137*70%</f>
        <v>0</v>
      </c>
      <c r="D148" s="67">
        <f t="shared" si="14"/>
        <v>0</v>
      </c>
      <c r="F148" t="s">
        <v>17</v>
      </c>
      <c r="G148" s="65">
        <f>B137*33%</f>
        <v>0</v>
      </c>
      <c r="H148" s="65">
        <f>C137*70%</f>
        <v>0</v>
      </c>
      <c r="I148" s="65">
        <f>D137*70%</f>
        <v>0</v>
      </c>
    </row>
    <row r="149" spans="1:9" hidden="1">
      <c r="A149" t="s">
        <v>19</v>
      </c>
      <c r="B149" s="67">
        <f>B137*70%</f>
        <v>0</v>
      </c>
      <c r="C149" s="67">
        <f t="shared" ref="C149:D149" si="15">C137*70%</f>
        <v>0</v>
      </c>
      <c r="D149" s="67">
        <f t="shared" si="15"/>
        <v>0</v>
      </c>
      <c r="F149" t="s">
        <v>19</v>
      </c>
      <c r="G149" s="65">
        <f>B137*33%</f>
        <v>0</v>
      </c>
      <c r="H149" s="65">
        <f>C137*70%</f>
        <v>0</v>
      </c>
      <c r="I149" s="65">
        <f>D137*70%</f>
        <v>0</v>
      </c>
    </row>
    <row r="150" spans="1:9">
      <c r="A150" s="4" t="s">
        <v>171</v>
      </c>
      <c r="B150" s="64">
        <f>SUMIF($A$143:$A$149,$B$8,B143:B149)</f>
        <v>0</v>
      </c>
      <c r="C150" s="64">
        <f>SUMIF($A$143:$A$149,$B$8,C143:C149)</f>
        <v>0</v>
      </c>
      <c r="D150" s="64">
        <f>SUMIF($A$143:$A$149,$B$8,D143:D149)</f>
        <v>0</v>
      </c>
      <c r="F150" s="4" t="s">
        <v>171</v>
      </c>
      <c r="G150" s="65">
        <f>SUMIF($A$143:$A$149,$B$8,G143:G149)</f>
        <v>0</v>
      </c>
      <c r="H150" s="66">
        <f>SUMIF($A$143:$A$149,$B$8,H143:H149)</f>
        <v>0</v>
      </c>
      <c r="I150" s="66">
        <f>SUMIF($A$143:$A$149,$B$8,I143:I149)</f>
        <v>0</v>
      </c>
    </row>
    <row r="151" spans="1:9">
      <c r="B151" s="72"/>
      <c r="C151" s="72"/>
      <c r="D151" s="72"/>
      <c r="G151" s="60"/>
      <c r="H151" s="61"/>
    </row>
    <row r="152" spans="1:9" ht="36" customHeight="1">
      <c r="A152" s="73" t="s">
        <v>172</v>
      </c>
      <c r="G152" s="56"/>
      <c r="H152" s="56"/>
    </row>
    <row r="153" spans="1:9" ht="15.75" customHeight="1">
      <c r="G153" s="56"/>
      <c r="H153" s="56"/>
    </row>
    <row r="154" spans="1:9" ht="15.6">
      <c r="A154" s="74"/>
    </row>
    <row r="155" spans="1:9"/>
    <row r="156" spans="1:9"/>
    <row r="157" spans="1:9" ht="14.45" customHeight="1"/>
    <row r="158" spans="1:9" ht="14.45" customHeight="1"/>
    <row r="159" spans="1:9" ht="14.45" customHeight="1"/>
    <row r="160" spans="1:9" ht="14.45" customHeight="1"/>
    <row r="161" ht="14.45" customHeight="1"/>
    <row r="162" ht="14.45" customHeight="1"/>
    <row r="163" ht="14.45" customHeight="1"/>
    <row r="164" ht="14.45" customHeight="1"/>
  </sheetData>
  <mergeCells count="9">
    <mergeCell ref="B12:C12"/>
    <mergeCell ref="B13:D13"/>
    <mergeCell ref="A124:D124"/>
    <mergeCell ref="B6:C6"/>
    <mergeCell ref="B7:C7"/>
    <mergeCell ref="B8:C8"/>
    <mergeCell ref="B9:C9"/>
    <mergeCell ref="B10:C10"/>
    <mergeCell ref="B11:C11"/>
  </mergeCells>
  <phoneticPr fontId="45" type="noConversion"/>
  <dataValidations count="3">
    <dataValidation type="decimal" allowBlank="1" showInputMessage="1" showErrorMessage="1" sqref="C61:C63" xr:uid="{52887544-F23B-4A87-8370-85C667CD6146}">
      <formula1>0</formula1>
      <formula2>50</formula2>
    </dataValidation>
    <dataValidation type="list" allowBlank="1" showInputMessage="1" showErrorMessage="1" sqref="B13:D13" xr:uid="{A5F40A5D-B687-4ABC-8788-5F8546DD13EC}">
      <formula1>$L$3:$L$5</formula1>
    </dataValidation>
    <dataValidation type="date" allowBlank="1" showInputMessage="1" showErrorMessage="1" sqref="B12" xr:uid="{B96F1AAE-595C-457F-AAFA-127B5EB33049}">
      <formula1>40179</formula1>
      <formula2>72686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AE84-DB77-4E08-9016-F2DA78D534A6}">
  <dimension ref="A1:CD57"/>
  <sheetViews>
    <sheetView showGridLines="0" topLeftCell="L1" zoomScale="70" zoomScaleNormal="70" workbookViewId="0">
      <selection activeCell="AD40" sqref="AD40"/>
    </sheetView>
  </sheetViews>
  <sheetFormatPr defaultColWidth="11.42578125" defaultRowHeight="15" customHeight="1"/>
  <cols>
    <col min="1" max="1" width="2.85546875" customWidth="1"/>
    <col min="9" max="10" width="3.5703125" customWidth="1"/>
    <col min="11" max="15" width="11.42578125" customWidth="1"/>
    <col min="17" max="17" width="12.5703125" customWidth="1"/>
    <col min="18" max="18" width="3" customWidth="1"/>
    <col min="19" max="19" width="3.5703125" customWidth="1"/>
    <col min="20" max="23" width="11.42578125" customWidth="1"/>
    <col min="24" max="26" width="12.85546875" customWidth="1"/>
    <col min="27" max="27" width="3" customWidth="1"/>
    <col min="28" max="28" width="3.5703125" customWidth="1"/>
    <col min="29" max="32" width="11.42578125" customWidth="1"/>
    <col min="33" max="35" width="12.85546875" customWidth="1"/>
    <col min="36" max="36" width="3" customWidth="1"/>
    <col min="37" max="37" width="3.5703125" customWidth="1"/>
    <col min="38" max="40" width="11.42578125" customWidth="1"/>
    <col min="41" max="41" width="12.85546875" customWidth="1"/>
    <col min="42" max="42" width="8.7109375" bestFit="1" customWidth="1"/>
    <col min="43" max="43" width="12.85546875" customWidth="1"/>
    <col min="44" max="44" width="8.7109375" bestFit="1" customWidth="1"/>
    <col min="45" max="45" width="12.85546875" customWidth="1"/>
    <col min="46" max="46" width="8.7109375" bestFit="1" customWidth="1"/>
    <col min="47" max="47" width="2.85546875" customWidth="1"/>
    <col min="48" max="48" width="3.5703125" customWidth="1"/>
    <col min="49" max="52" width="11.42578125" customWidth="1"/>
    <col min="53" max="55" width="12.85546875" customWidth="1"/>
    <col min="56" max="56" width="3" customWidth="1"/>
    <col min="57" max="57" width="3.5703125" customWidth="1"/>
    <col min="58" max="61" width="11.42578125" customWidth="1"/>
    <col min="62" max="64" width="12.85546875" customWidth="1"/>
    <col min="65" max="65" width="3" customWidth="1"/>
    <col min="66" max="66" width="3.5703125" customWidth="1"/>
    <col min="67" max="69" width="11.42578125" customWidth="1"/>
    <col min="70" max="82" width="12.5703125" customWidth="1"/>
    <col min="83" max="83" width="2.5703125" customWidth="1"/>
  </cols>
  <sheetData>
    <row r="1" spans="2:82" ht="27.75" customHeight="1" thickBot="1"/>
    <row r="2" spans="2:82" ht="15" customHeight="1" thickTop="1">
      <c r="B2" s="75"/>
      <c r="C2" s="76"/>
      <c r="D2" s="76"/>
      <c r="E2" s="76"/>
      <c r="F2" s="76"/>
      <c r="G2" s="76"/>
      <c r="H2" s="77"/>
      <c r="K2" s="276" t="s">
        <v>173</v>
      </c>
      <c r="L2" s="277"/>
      <c r="M2" s="277"/>
      <c r="N2" s="277"/>
      <c r="O2" s="277"/>
      <c r="P2" s="277"/>
      <c r="Q2" s="278"/>
      <c r="T2" s="276" t="s">
        <v>174</v>
      </c>
      <c r="U2" s="277"/>
      <c r="V2" s="277"/>
      <c r="W2" s="277"/>
      <c r="X2" s="277"/>
      <c r="Y2" s="277"/>
      <c r="Z2" s="278"/>
      <c r="AC2" s="276" t="s">
        <v>175</v>
      </c>
      <c r="AD2" s="277"/>
      <c r="AE2" s="277"/>
      <c r="AF2" s="277"/>
      <c r="AG2" s="277"/>
      <c r="AH2" s="277"/>
      <c r="AI2" s="278"/>
      <c r="AL2" s="276" t="s">
        <v>176</v>
      </c>
      <c r="AM2" s="277"/>
      <c r="AN2" s="277"/>
      <c r="AO2" s="277"/>
      <c r="AP2" s="277"/>
      <c r="AQ2" s="277"/>
      <c r="AR2" s="277"/>
      <c r="AS2" s="277"/>
      <c r="AT2" s="278"/>
      <c r="AW2" s="276" t="s">
        <v>177</v>
      </c>
      <c r="AX2" s="277"/>
      <c r="AY2" s="277"/>
      <c r="AZ2" s="277"/>
      <c r="BA2" s="277"/>
      <c r="BB2" s="277"/>
      <c r="BC2" s="278"/>
      <c r="BF2" s="276" t="s">
        <v>178</v>
      </c>
      <c r="BG2" s="277"/>
      <c r="BH2" s="277"/>
      <c r="BI2" s="277"/>
      <c r="BJ2" s="277"/>
      <c r="BK2" s="277"/>
      <c r="BL2" s="278"/>
      <c r="BO2" s="276" t="s">
        <v>179</v>
      </c>
      <c r="BP2" s="277"/>
      <c r="BQ2" s="277"/>
      <c r="BR2" s="277"/>
      <c r="BS2" s="277"/>
      <c r="BT2" s="277"/>
      <c r="BU2" s="277"/>
      <c r="BV2" s="278"/>
      <c r="BW2" s="276" t="s">
        <v>180</v>
      </c>
      <c r="BX2" s="277"/>
      <c r="BY2" s="277"/>
      <c r="BZ2" s="277"/>
      <c r="CA2" s="277"/>
      <c r="CB2" s="277"/>
      <c r="CC2" s="277"/>
      <c r="CD2" s="278"/>
    </row>
    <row r="3" spans="2:82" ht="15" customHeight="1">
      <c r="B3" s="52"/>
      <c r="E3" s="78" t="s">
        <v>181</v>
      </c>
      <c r="F3" s="9"/>
      <c r="G3" s="9"/>
      <c r="H3" s="79"/>
      <c r="K3" s="279"/>
      <c r="L3" s="280"/>
      <c r="M3" s="280"/>
      <c r="N3" s="280"/>
      <c r="O3" s="280"/>
      <c r="P3" s="280"/>
      <c r="Q3" s="281"/>
      <c r="T3" s="279"/>
      <c r="U3" s="280"/>
      <c r="V3" s="280"/>
      <c r="W3" s="280"/>
      <c r="X3" s="280"/>
      <c r="Y3" s="280"/>
      <c r="Z3" s="281"/>
      <c r="AC3" s="279"/>
      <c r="AD3" s="280"/>
      <c r="AE3" s="280"/>
      <c r="AF3" s="280"/>
      <c r="AG3" s="280"/>
      <c r="AH3" s="280"/>
      <c r="AI3" s="281"/>
      <c r="AL3" s="279"/>
      <c r="AM3" s="280"/>
      <c r="AN3" s="280"/>
      <c r="AO3" s="280"/>
      <c r="AP3" s="280"/>
      <c r="AQ3" s="280"/>
      <c r="AR3" s="280"/>
      <c r="AS3" s="280"/>
      <c r="AT3" s="281"/>
      <c r="AW3" s="279"/>
      <c r="AX3" s="280"/>
      <c r="AY3" s="280"/>
      <c r="AZ3" s="280"/>
      <c r="BA3" s="280"/>
      <c r="BB3" s="280"/>
      <c r="BC3" s="281"/>
      <c r="BF3" s="279"/>
      <c r="BG3" s="280"/>
      <c r="BH3" s="280"/>
      <c r="BI3" s="280"/>
      <c r="BJ3" s="280"/>
      <c r="BK3" s="280"/>
      <c r="BL3" s="281"/>
      <c r="BO3" s="279"/>
      <c r="BP3" s="280"/>
      <c r="BQ3" s="280"/>
      <c r="BR3" s="280"/>
      <c r="BS3" s="280"/>
      <c r="BT3" s="280"/>
      <c r="BU3" s="280"/>
      <c r="BV3" s="281"/>
      <c r="BW3" s="279"/>
      <c r="BX3" s="280"/>
      <c r="BY3" s="280"/>
      <c r="BZ3" s="280"/>
      <c r="CA3" s="280"/>
      <c r="CB3" s="280"/>
      <c r="CC3" s="280"/>
      <c r="CD3" s="281"/>
    </row>
    <row r="4" spans="2:82" ht="15" customHeight="1" thickBot="1">
      <c r="B4" s="52"/>
      <c r="E4" s="78" t="s">
        <v>182</v>
      </c>
      <c r="F4" s="9"/>
      <c r="G4" s="9"/>
      <c r="H4" s="79"/>
      <c r="K4" s="282"/>
      <c r="L4" s="283"/>
      <c r="M4" s="283"/>
      <c r="N4" s="283"/>
      <c r="O4" s="283"/>
      <c r="P4" s="283"/>
      <c r="Q4" s="284"/>
      <c r="T4" s="282"/>
      <c r="U4" s="283"/>
      <c r="V4" s="283"/>
      <c r="W4" s="283"/>
      <c r="X4" s="283"/>
      <c r="Y4" s="283"/>
      <c r="Z4" s="284"/>
      <c r="AC4" s="282"/>
      <c r="AD4" s="283"/>
      <c r="AE4" s="283"/>
      <c r="AF4" s="283"/>
      <c r="AG4" s="283"/>
      <c r="AH4" s="283"/>
      <c r="AI4" s="284"/>
      <c r="AL4" s="282"/>
      <c r="AM4" s="283"/>
      <c r="AN4" s="283"/>
      <c r="AO4" s="283"/>
      <c r="AP4" s="283"/>
      <c r="AQ4" s="283"/>
      <c r="AR4" s="283"/>
      <c r="AS4" s="283"/>
      <c r="AT4" s="284"/>
      <c r="AW4" s="282"/>
      <c r="AX4" s="283"/>
      <c r="AY4" s="283"/>
      <c r="AZ4" s="283"/>
      <c r="BA4" s="283"/>
      <c r="BB4" s="283"/>
      <c r="BC4" s="284"/>
      <c r="BF4" s="282"/>
      <c r="BG4" s="283"/>
      <c r="BH4" s="283"/>
      <c r="BI4" s="283"/>
      <c r="BJ4" s="283"/>
      <c r="BK4" s="283"/>
      <c r="BL4" s="284"/>
      <c r="BO4" s="282"/>
      <c r="BP4" s="283"/>
      <c r="BQ4" s="283"/>
      <c r="BR4" s="283"/>
      <c r="BS4" s="283"/>
      <c r="BT4" s="283"/>
      <c r="BU4" s="283"/>
      <c r="BV4" s="284"/>
      <c r="BW4" s="282"/>
      <c r="BX4" s="283"/>
      <c r="BY4" s="283"/>
      <c r="BZ4" s="283"/>
      <c r="CA4" s="283"/>
      <c r="CB4" s="283"/>
      <c r="CC4" s="283"/>
      <c r="CD4" s="284"/>
    </row>
    <row r="5" spans="2:82" ht="15" customHeight="1">
      <c r="B5" s="52"/>
      <c r="E5" s="78" t="s">
        <v>183</v>
      </c>
      <c r="F5" s="9"/>
      <c r="G5" s="9"/>
      <c r="H5" s="79"/>
    </row>
    <row r="6" spans="2:82" ht="15" customHeight="1">
      <c r="B6" s="52"/>
      <c r="E6" s="311" t="s">
        <v>184</v>
      </c>
      <c r="F6" s="311"/>
      <c r="G6" s="311"/>
      <c r="H6" s="79"/>
    </row>
    <row r="7" spans="2:82" ht="15" customHeight="1">
      <c r="B7" s="52"/>
      <c r="E7" s="311"/>
      <c r="F7" s="311"/>
      <c r="G7" s="311"/>
      <c r="H7" s="79"/>
    </row>
    <row r="8" spans="2:82" ht="15" customHeight="1" thickBot="1">
      <c r="B8" s="80"/>
      <c r="C8" s="81"/>
      <c r="D8" s="81"/>
      <c r="E8" s="82"/>
      <c r="F8" s="81"/>
      <c r="G8" s="81"/>
      <c r="H8" s="83"/>
      <c r="T8" s="4"/>
      <c r="AG8" s="271" t="s">
        <v>65</v>
      </c>
      <c r="AH8" s="295" t="s">
        <v>66</v>
      </c>
      <c r="AI8" s="309" t="s">
        <v>67</v>
      </c>
    </row>
    <row r="9" spans="2:82" ht="15" customHeight="1" thickTop="1">
      <c r="K9" s="285" t="s">
        <v>185</v>
      </c>
      <c r="L9" s="286"/>
      <c r="M9" s="286"/>
      <c r="N9" s="286"/>
      <c r="O9" s="286"/>
      <c r="P9" s="286"/>
      <c r="Q9" s="291" t="s">
        <v>186</v>
      </c>
      <c r="U9" s="4"/>
      <c r="AC9" s="87"/>
      <c r="AG9" s="272"/>
      <c r="AH9" s="296"/>
      <c r="AI9" s="312"/>
      <c r="BA9" s="293" t="s">
        <v>65</v>
      </c>
      <c r="BB9" s="295" t="s">
        <v>66</v>
      </c>
      <c r="BC9" s="297" t="s">
        <v>67</v>
      </c>
    </row>
    <row r="10" spans="2:82" ht="15" customHeight="1">
      <c r="K10" s="288"/>
      <c r="L10" s="289"/>
      <c r="M10" s="289"/>
      <c r="N10" s="289"/>
      <c r="O10" s="289"/>
      <c r="P10" s="289"/>
      <c r="Q10" s="292"/>
      <c r="U10" s="4"/>
      <c r="AC10" s="91" t="s">
        <v>187</v>
      </c>
      <c r="AD10" s="92"/>
      <c r="AE10" s="92"/>
      <c r="AF10" s="92"/>
      <c r="AG10" s="93">
        <f>SUM(AG11:AG12)</f>
        <v>0</v>
      </c>
      <c r="AH10" s="93">
        <f t="shared" ref="AH10:AI10" si="0">SUM(AH11:AH12)</f>
        <v>0</v>
      </c>
      <c r="AI10" s="94">
        <f t="shared" si="0"/>
        <v>0</v>
      </c>
      <c r="AW10" s="87"/>
      <c r="BA10" s="294"/>
      <c r="BB10" s="296"/>
      <c r="BC10" s="298"/>
    </row>
    <row r="11" spans="2:82" ht="15" customHeight="1" thickBot="1">
      <c r="K11" s="95"/>
      <c r="L11" s="96"/>
      <c r="M11" s="96"/>
      <c r="N11" s="96"/>
      <c r="O11" s="96"/>
      <c r="P11" s="96"/>
      <c r="Q11" s="97"/>
      <c r="U11" s="4"/>
      <c r="AC11" s="98" t="s">
        <v>188</v>
      </c>
      <c r="AG11" s="99">
        <f>'Données à saisir'!D118</f>
        <v>0</v>
      </c>
      <c r="AH11" s="99">
        <f>'Données à saisir'!D118*(1+'Données à saisir'!D120)</f>
        <v>0</v>
      </c>
      <c r="AI11" s="100">
        <f>AH11*(1+'Données à saisir'!D121)</f>
        <v>0</v>
      </c>
      <c r="AO11" s="271" t="s">
        <v>65</v>
      </c>
      <c r="AP11" s="295" t="s">
        <v>189</v>
      </c>
      <c r="AQ11" s="295" t="s">
        <v>66</v>
      </c>
      <c r="AR11" s="295" t="s">
        <v>189</v>
      </c>
      <c r="AS11" s="295" t="s">
        <v>67</v>
      </c>
      <c r="AT11" s="309" t="s">
        <v>189</v>
      </c>
      <c r="AW11" s="91" t="s">
        <v>190</v>
      </c>
      <c r="AX11" s="92"/>
      <c r="AY11" s="92"/>
      <c r="AZ11" s="92"/>
      <c r="BA11" s="93">
        <f>AG10</f>
        <v>0</v>
      </c>
      <c r="BB11" s="93">
        <f>AH10</f>
        <v>0</v>
      </c>
      <c r="BC11" s="94">
        <f>AI10</f>
        <v>0</v>
      </c>
      <c r="BO11" s="101" t="s">
        <v>191</v>
      </c>
    </row>
    <row r="12" spans="2:82" ht="15" customHeight="1" thickTop="1" thickBot="1">
      <c r="B12" s="75"/>
      <c r="C12" s="76"/>
      <c r="D12" s="76"/>
      <c r="E12" s="76"/>
      <c r="F12" s="76"/>
      <c r="G12" s="76"/>
      <c r="H12" s="77"/>
      <c r="K12" s="102" t="s">
        <v>192</v>
      </c>
      <c r="Q12" s="103">
        <f>SUM(Q13:Q22)</f>
        <v>0</v>
      </c>
      <c r="AC12" s="98" t="s">
        <v>193</v>
      </c>
      <c r="AG12" s="99">
        <f>'Données à saisir'!I118</f>
        <v>0</v>
      </c>
      <c r="AH12" s="99">
        <f>'Données à saisir'!J118</f>
        <v>0</v>
      </c>
      <c r="AI12" s="99">
        <f>'Données à saisir'!K118</f>
        <v>0</v>
      </c>
      <c r="AL12" s="87"/>
      <c r="AO12" s="307"/>
      <c r="AP12" s="296"/>
      <c r="AQ12" s="308"/>
      <c r="AR12" s="296"/>
      <c r="AS12" s="308"/>
      <c r="AT12" s="310"/>
      <c r="AW12" s="105" t="s">
        <v>194</v>
      </c>
      <c r="BA12" s="106">
        <f>AO15</f>
        <v>0</v>
      </c>
      <c r="BB12" s="106">
        <f>AQ15</f>
        <v>0</v>
      </c>
      <c r="BC12" s="107">
        <f>AS15</f>
        <v>0</v>
      </c>
      <c r="BJ12" s="293" t="s">
        <v>65</v>
      </c>
      <c r="BK12" s="295" t="s">
        <v>66</v>
      </c>
      <c r="BL12" s="297" t="s">
        <v>67</v>
      </c>
    </row>
    <row r="13" spans="2:82" ht="15" customHeight="1">
      <c r="B13" s="301" t="s">
        <v>195</v>
      </c>
      <c r="C13" s="302"/>
      <c r="D13" s="302"/>
      <c r="E13" s="302"/>
      <c r="F13" s="302"/>
      <c r="G13" s="302"/>
      <c r="H13" s="303"/>
      <c r="K13" s="98" t="str">
        <f>'Données à saisir'!A17</f>
        <v xml:space="preserve">Frais d’établissement </v>
      </c>
      <c r="Q13" s="108">
        <f>'Données à saisir'!B17</f>
        <v>0</v>
      </c>
      <c r="X13" s="84" t="s">
        <v>65</v>
      </c>
      <c r="Y13" s="85" t="s">
        <v>66</v>
      </c>
      <c r="Z13" s="86" t="s">
        <v>67</v>
      </c>
      <c r="AC13" s="109" t="s">
        <v>196</v>
      </c>
      <c r="AG13" s="110">
        <f>AG14</f>
        <v>0</v>
      </c>
      <c r="AH13" s="110">
        <f>AG13*(1+'Données à saisir'!I120)</f>
        <v>0</v>
      </c>
      <c r="AI13" s="111">
        <f>AH13*(1+'Données à saisir'!I121)</f>
        <v>0</v>
      </c>
      <c r="AL13" s="112" t="s">
        <v>197</v>
      </c>
      <c r="AM13" s="96"/>
      <c r="AN13" s="96"/>
      <c r="AO13" s="113">
        <f>AG10</f>
        <v>0</v>
      </c>
      <c r="AP13" s="114">
        <v>1</v>
      </c>
      <c r="AQ13" s="113">
        <f>AH10</f>
        <v>0</v>
      </c>
      <c r="AR13" s="115">
        <v>1</v>
      </c>
      <c r="AS13" s="113">
        <f>AI10</f>
        <v>0</v>
      </c>
      <c r="AT13" s="116">
        <v>1</v>
      </c>
      <c r="AW13" s="105" t="s">
        <v>198</v>
      </c>
      <c r="BA13" s="106">
        <f>BA12</f>
        <v>0</v>
      </c>
      <c r="BB13" s="106">
        <f t="shared" ref="BB13:BC13" si="1">BB12</f>
        <v>0</v>
      </c>
      <c r="BC13" s="107">
        <f t="shared" si="1"/>
        <v>0</v>
      </c>
      <c r="BF13" s="87"/>
      <c r="BJ13" s="294"/>
      <c r="BK13" s="296"/>
      <c r="BL13" s="298"/>
      <c r="BR13" s="293" t="s">
        <v>136</v>
      </c>
      <c r="BS13" s="295" t="s">
        <v>137</v>
      </c>
      <c r="BT13" s="295" t="s">
        <v>138</v>
      </c>
      <c r="BU13" s="295" t="s">
        <v>139</v>
      </c>
      <c r="BV13" s="297" t="s">
        <v>140</v>
      </c>
      <c r="BW13" s="293" t="s">
        <v>141</v>
      </c>
      <c r="BX13" s="295" t="s">
        <v>142</v>
      </c>
      <c r="BY13" s="295" t="s">
        <v>143</v>
      </c>
      <c r="BZ13" s="295" t="s">
        <v>144</v>
      </c>
      <c r="CA13" s="295" t="s">
        <v>145</v>
      </c>
      <c r="CB13" s="295" t="s">
        <v>146</v>
      </c>
      <c r="CC13" s="273" t="s">
        <v>147</v>
      </c>
      <c r="CD13" s="299" t="s">
        <v>61</v>
      </c>
    </row>
    <row r="14" spans="2:82" ht="15" customHeight="1">
      <c r="B14" s="301"/>
      <c r="C14" s="302"/>
      <c r="D14" s="302"/>
      <c r="E14" s="302"/>
      <c r="F14" s="302"/>
      <c r="G14" s="302"/>
      <c r="H14" s="303"/>
      <c r="K14" s="98" t="str">
        <f>'Données à saisir'!A18</f>
        <v>Frais d’ouverture de compteurs</v>
      </c>
      <c r="Q14" s="108">
        <f>'Données à saisir'!B18</f>
        <v>0</v>
      </c>
      <c r="T14" s="87"/>
      <c r="X14" s="88"/>
      <c r="Y14" s="89"/>
      <c r="Z14" s="90"/>
      <c r="AC14" s="98" t="s">
        <v>194</v>
      </c>
      <c r="AG14" s="99">
        <f>AG10*'Données à saisir'!$D$126</f>
        <v>0</v>
      </c>
      <c r="AH14" s="99">
        <f>AH10*'Données à saisir'!$D$126</f>
        <v>0</v>
      </c>
      <c r="AI14" s="99">
        <f>AI10*'Données à saisir'!$D$126</f>
        <v>0</v>
      </c>
      <c r="AL14" s="102" t="s">
        <v>199</v>
      </c>
      <c r="AO14" s="106">
        <f>AG10</f>
        <v>0</v>
      </c>
      <c r="AP14" s="117">
        <v>1</v>
      </c>
      <c r="AQ14" s="106">
        <f>AH10</f>
        <v>0</v>
      </c>
      <c r="AR14" s="118">
        <v>1</v>
      </c>
      <c r="AS14" s="106">
        <f>AI10</f>
        <v>0</v>
      </c>
      <c r="AT14" s="119">
        <v>1</v>
      </c>
      <c r="AW14" s="105" t="s">
        <v>200</v>
      </c>
      <c r="BA14" s="110">
        <f>BA11-BA13</f>
        <v>0</v>
      </c>
      <c r="BB14" s="110">
        <f t="shared" ref="BB14:BC14" si="2">BB11-BB13</f>
        <v>0</v>
      </c>
      <c r="BC14" s="111">
        <f t="shared" si="2"/>
        <v>0</v>
      </c>
      <c r="BF14" s="120" t="s">
        <v>201</v>
      </c>
      <c r="BG14" s="92"/>
      <c r="BH14" s="92"/>
      <c r="BI14" s="92"/>
      <c r="BJ14" s="121">
        <f>Q12+Q23</f>
        <v>0</v>
      </c>
      <c r="BK14" s="93"/>
      <c r="BL14" s="122"/>
      <c r="BO14" s="87"/>
      <c r="BR14" s="294"/>
      <c r="BS14" s="296"/>
      <c r="BT14" s="296"/>
      <c r="BU14" s="296"/>
      <c r="BV14" s="298"/>
      <c r="BW14" s="294"/>
      <c r="BX14" s="296"/>
      <c r="BY14" s="296"/>
      <c r="BZ14" s="296"/>
      <c r="CA14" s="296"/>
      <c r="CB14" s="296"/>
      <c r="CC14" s="274"/>
      <c r="CD14" s="300"/>
    </row>
    <row r="15" spans="2:82" ht="15" customHeight="1">
      <c r="B15" s="301"/>
      <c r="C15" s="302"/>
      <c r="D15" s="302"/>
      <c r="E15" s="302"/>
      <c r="F15" s="302"/>
      <c r="G15" s="302"/>
      <c r="H15" s="303"/>
      <c r="K15" s="98" t="str">
        <f>'Données à saisir'!A19</f>
        <v>Logiciels, formations</v>
      </c>
      <c r="Q15" s="108">
        <f>'Données à saisir'!B19</f>
        <v>0</v>
      </c>
      <c r="T15" s="91" t="s">
        <v>202</v>
      </c>
      <c r="U15" s="92"/>
      <c r="V15" s="92"/>
      <c r="W15" s="92"/>
      <c r="X15" s="93">
        <f>'Données à saisir'!B137</f>
        <v>0</v>
      </c>
      <c r="Y15" s="93">
        <f>'Données à saisir'!C137</f>
        <v>0</v>
      </c>
      <c r="Z15" s="93">
        <f>'Données à saisir'!D137</f>
        <v>0</v>
      </c>
      <c r="AC15" s="123"/>
      <c r="AG15" s="99"/>
      <c r="AH15" s="99"/>
      <c r="AI15" s="124"/>
      <c r="AL15" s="125" t="s">
        <v>194</v>
      </c>
      <c r="AO15" s="106">
        <f>AG14</f>
        <v>0</v>
      </c>
      <c r="AP15" s="126" t="e">
        <f>AO15/$AO$14</f>
        <v>#DIV/0!</v>
      </c>
      <c r="AQ15" s="106">
        <f>AH14</f>
        <v>0</v>
      </c>
      <c r="AR15" s="126" t="e">
        <f>AQ15/$AQ$14</f>
        <v>#DIV/0!</v>
      </c>
      <c r="AS15" s="106">
        <f>AI14</f>
        <v>0</v>
      </c>
      <c r="AT15" s="127" t="e">
        <f>AS15/$AS$14</f>
        <v>#DIV/0!</v>
      </c>
      <c r="AW15" s="128" t="s">
        <v>203</v>
      </c>
      <c r="AX15" s="129"/>
      <c r="AY15" s="129"/>
      <c r="AZ15" s="129"/>
      <c r="BA15" s="130">
        <f>IF(ISERROR(BA14/BA11),0,BA14/BA11)</f>
        <v>0</v>
      </c>
      <c r="BB15" s="130">
        <f t="shared" ref="BB15:BC15" si="3">IF(ISERROR(BB14/BB11),0,BB14/BB11)</f>
        <v>0</v>
      </c>
      <c r="BC15" s="131">
        <f t="shared" si="3"/>
        <v>0</v>
      </c>
      <c r="BF15" s="105" t="s">
        <v>204</v>
      </c>
      <c r="BJ15" s="106">
        <f>Q30</f>
        <v>0</v>
      </c>
      <c r="BK15" s="106"/>
      <c r="BL15" s="107"/>
      <c r="BO15" s="132" t="s">
        <v>205</v>
      </c>
      <c r="BP15" s="92"/>
      <c r="BQ15" s="92"/>
      <c r="BR15" s="121">
        <f>BJ19</f>
        <v>0</v>
      </c>
      <c r="BS15" s="121"/>
      <c r="BT15" s="121"/>
      <c r="BU15" s="121"/>
      <c r="BV15" s="133"/>
      <c r="BW15" s="134"/>
      <c r="BX15" s="121"/>
      <c r="BY15" s="121"/>
      <c r="BZ15" s="121"/>
      <c r="CA15" s="121"/>
      <c r="CB15" s="121"/>
      <c r="CC15" s="135"/>
      <c r="CD15" s="136">
        <f t="shared" ref="CD15:CD37" si="4">SUM(BR15:CC15)</f>
        <v>0</v>
      </c>
    </row>
    <row r="16" spans="2:82" ht="15" customHeight="1">
      <c r="B16" s="301"/>
      <c r="C16" s="302"/>
      <c r="D16" s="302"/>
      <c r="E16" s="302"/>
      <c r="F16" s="302"/>
      <c r="G16" s="302"/>
      <c r="H16" s="303"/>
      <c r="K16" s="98" t="str">
        <f>'Données à saisir'!A20</f>
        <v>Dépôt marque, brevet, modèle</v>
      </c>
      <c r="Q16" s="108">
        <f>'Données à saisir'!B20</f>
        <v>0</v>
      </c>
      <c r="T16" s="98"/>
      <c r="U16" s="16" t="s">
        <v>206</v>
      </c>
      <c r="X16" s="99"/>
      <c r="Y16" s="137" t="str">
        <f>IF(ISERROR((Y15-X15)/X15),"",(Y15-X15)/X15)</f>
        <v/>
      </c>
      <c r="Z16" s="138" t="str">
        <f>IF(ISERROR((Z15-Y15)/Y15),"",(Z15-Y15)/Y15)</f>
        <v/>
      </c>
      <c r="AC16" s="128" t="s">
        <v>207</v>
      </c>
      <c r="AD16" s="129"/>
      <c r="AE16" s="129"/>
      <c r="AF16" s="129"/>
      <c r="AG16" s="139">
        <f>AG10-AG13</f>
        <v>0</v>
      </c>
      <c r="AH16" s="139">
        <f>AH10-AH13</f>
        <v>0</v>
      </c>
      <c r="AI16" s="140">
        <f>AI10-AI13</f>
        <v>0</v>
      </c>
      <c r="AL16" s="128" t="s">
        <v>208</v>
      </c>
      <c r="AM16" s="129"/>
      <c r="AN16" s="129"/>
      <c r="AO16" s="139">
        <f>AO14-AO15</f>
        <v>0</v>
      </c>
      <c r="AP16" s="141" t="e">
        <f t="shared" ref="AP16:AP28" si="5">AO16/$AO$14</f>
        <v>#DIV/0!</v>
      </c>
      <c r="AQ16" s="139">
        <f t="shared" ref="AQ16:AS16" si="6">AQ14-AQ15</f>
        <v>0</v>
      </c>
      <c r="AR16" s="142" t="e">
        <f t="shared" ref="AR16:AR28" si="7">AQ16/$AQ$14</f>
        <v>#DIV/0!</v>
      </c>
      <c r="AS16" s="139">
        <f t="shared" si="6"/>
        <v>0</v>
      </c>
      <c r="AT16" s="143" t="e">
        <f t="shared" ref="AT16:AT28" si="8">AS16/$AS$14</f>
        <v>#DIV/0!</v>
      </c>
      <c r="AW16" s="105" t="s">
        <v>209</v>
      </c>
      <c r="BA16" s="106">
        <f>SUM(AO17,AO19,AO20,AO22,AO24)</f>
        <v>0</v>
      </c>
      <c r="BB16" s="106">
        <f>SUM(AQ17,AQ19,AQ20,AQ22,AQ24)</f>
        <v>0</v>
      </c>
      <c r="BC16" s="144">
        <f>SUM(AS17,AS19,AS20,AS22,AS24)</f>
        <v>0</v>
      </c>
      <c r="BF16" s="105" t="s">
        <v>210</v>
      </c>
      <c r="BJ16" s="106">
        <f>BA39</f>
        <v>0</v>
      </c>
      <c r="BK16" s="106">
        <f>BB39-BA39</f>
        <v>0</v>
      </c>
      <c r="BL16" s="107">
        <f>+BC39-BB39</f>
        <v>0</v>
      </c>
      <c r="BO16" s="105" t="s">
        <v>211</v>
      </c>
      <c r="BR16" s="106">
        <f>BJ20</f>
        <v>0</v>
      </c>
      <c r="BS16" s="106"/>
      <c r="BT16" s="106"/>
      <c r="BU16" s="106"/>
      <c r="BV16" s="107"/>
      <c r="BW16" s="145"/>
      <c r="BX16" s="106"/>
      <c r="BY16" s="106"/>
      <c r="BZ16" s="106"/>
      <c r="CA16" s="106"/>
      <c r="CB16" s="106"/>
      <c r="CC16" s="146"/>
      <c r="CD16" s="147">
        <f t="shared" si="4"/>
        <v>0</v>
      </c>
    </row>
    <row r="17" spans="2:82" ht="15" customHeight="1">
      <c r="B17" s="301"/>
      <c r="C17" s="302"/>
      <c r="D17" s="302"/>
      <c r="E17" s="302"/>
      <c r="F17" s="302"/>
      <c r="G17" s="302"/>
      <c r="H17" s="303"/>
      <c r="K17" s="98" t="str">
        <f>'Données à saisir'!A21</f>
        <v>Droits d’entrée</v>
      </c>
      <c r="Q17" s="108">
        <f>'Données à saisir'!B21</f>
        <v>0</v>
      </c>
      <c r="T17" s="109" t="s">
        <v>212</v>
      </c>
      <c r="X17" s="93">
        <f>'Données à saisir'!B137*'Données à saisir'!$B$138</f>
        <v>0</v>
      </c>
      <c r="Y17" s="93">
        <f>'Données à saisir'!C137*'Données à saisir'!$B$138</f>
        <v>0</v>
      </c>
      <c r="Z17" s="93">
        <f>'Données à saisir'!D137*'Données à saisir'!$B$138</f>
        <v>0</v>
      </c>
      <c r="AC17" s="109" t="s">
        <v>213</v>
      </c>
      <c r="AG17" s="110">
        <f>SUM(AG18:AG36)</f>
        <v>0</v>
      </c>
      <c r="AH17" s="110">
        <f>SUM(AH18:AH36)</f>
        <v>0</v>
      </c>
      <c r="AI17" s="110">
        <f t="shared" ref="AI17" si="9">SUM(AI18:AI36)</f>
        <v>0</v>
      </c>
      <c r="AL17" s="125" t="s">
        <v>214</v>
      </c>
      <c r="AO17" s="106">
        <f>AG17</f>
        <v>0</v>
      </c>
      <c r="AP17" s="126" t="e">
        <f t="shared" si="5"/>
        <v>#DIV/0!</v>
      </c>
      <c r="AQ17" s="106">
        <f>AH17</f>
        <v>0</v>
      </c>
      <c r="AR17" s="149" t="e">
        <f t="shared" si="7"/>
        <v>#DIV/0!</v>
      </c>
      <c r="AS17" s="106">
        <f>AI17</f>
        <v>0</v>
      </c>
      <c r="AT17" s="127" t="e">
        <f t="shared" si="8"/>
        <v>#DIV/0!</v>
      </c>
      <c r="AW17" s="128" t="s">
        <v>215</v>
      </c>
      <c r="AX17" s="129"/>
      <c r="AY17" s="129"/>
      <c r="AZ17" s="129"/>
      <c r="BA17" s="139">
        <f>BA12+BA16</f>
        <v>0</v>
      </c>
      <c r="BB17" s="139">
        <f t="shared" ref="BB17:BC17" si="10">BB12+BB16</f>
        <v>0</v>
      </c>
      <c r="BC17" s="140">
        <f t="shared" si="10"/>
        <v>0</v>
      </c>
      <c r="BF17" s="105" t="s">
        <v>216</v>
      </c>
      <c r="BJ17" s="106">
        <f>AO45</f>
        <v>0</v>
      </c>
      <c r="BK17" s="106">
        <f>AQ45</f>
        <v>0</v>
      </c>
      <c r="BL17" s="107">
        <f>AS45</f>
        <v>0</v>
      </c>
      <c r="BO17" s="105" t="s">
        <v>217</v>
      </c>
      <c r="BR17" s="106">
        <f>BJ21</f>
        <v>0</v>
      </c>
      <c r="BS17" s="106"/>
      <c r="BT17" s="106"/>
      <c r="BU17" s="106"/>
      <c r="BV17" s="107"/>
      <c r="BW17" s="145"/>
      <c r="BX17" s="106"/>
      <c r="BY17" s="106"/>
      <c r="BZ17" s="106"/>
      <c r="CA17" s="106"/>
      <c r="CB17" s="106"/>
      <c r="CC17" s="146"/>
      <c r="CD17" s="147">
        <f t="shared" si="4"/>
        <v>0</v>
      </c>
    </row>
    <row r="18" spans="2:82" ht="15" customHeight="1">
      <c r="B18" s="301"/>
      <c r="C18" s="302"/>
      <c r="D18" s="302"/>
      <c r="E18" s="302"/>
      <c r="F18" s="302"/>
      <c r="G18" s="302"/>
      <c r="H18" s="303"/>
      <c r="K18" s="98" t="str">
        <f>'Données à saisir'!A22</f>
        <v>Achat fonds de commerce ou parts</v>
      </c>
      <c r="Q18" s="108">
        <f>'Données à saisir'!B22</f>
        <v>0</v>
      </c>
      <c r="T18" s="109"/>
      <c r="X18" s="110"/>
      <c r="Y18" s="110"/>
      <c r="Z18" s="111"/>
      <c r="AC18" s="98" t="str">
        <f>'Données à saisir'!A77</f>
        <v>Assurances</v>
      </c>
      <c r="AG18" s="99">
        <f>'Données à saisir'!B77</f>
        <v>0</v>
      </c>
      <c r="AH18" s="99">
        <f>'Données à saisir'!C77</f>
        <v>0</v>
      </c>
      <c r="AI18" s="99">
        <f>'Données à saisir'!D77</f>
        <v>0</v>
      </c>
      <c r="AL18" s="128" t="s">
        <v>218</v>
      </c>
      <c r="AM18" s="129"/>
      <c r="AN18" s="129"/>
      <c r="AO18" s="139">
        <f>AO16-AO17</f>
        <v>0</v>
      </c>
      <c r="AP18" s="141" t="e">
        <f t="shared" si="5"/>
        <v>#DIV/0!</v>
      </c>
      <c r="AQ18" s="139">
        <f t="shared" ref="AQ18:AS18" si="11">AQ16-AQ17</f>
        <v>0</v>
      </c>
      <c r="AR18" s="142" t="e">
        <f t="shared" si="7"/>
        <v>#DIV/0!</v>
      </c>
      <c r="AS18" s="139">
        <f t="shared" si="11"/>
        <v>0</v>
      </c>
      <c r="AT18" s="143" t="e">
        <f t="shared" si="8"/>
        <v>#DIV/0!</v>
      </c>
      <c r="AW18" s="105" t="s">
        <v>219</v>
      </c>
      <c r="BA18" s="106">
        <f>AG46</f>
        <v>0</v>
      </c>
      <c r="BB18" s="106">
        <f>AH46</f>
        <v>0</v>
      </c>
      <c r="BC18" s="144">
        <f>AI46</f>
        <v>0</v>
      </c>
      <c r="BF18" s="128" t="s">
        <v>220</v>
      </c>
      <c r="BG18" s="129"/>
      <c r="BH18" s="129"/>
      <c r="BI18" s="129"/>
      <c r="BJ18" s="150">
        <f>SUM(BJ14:BJ17)</f>
        <v>0</v>
      </c>
      <c r="BK18" s="151">
        <f>SUM(BK14:BK17)</f>
        <v>0</v>
      </c>
      <c r="BL18" s="152">
        <f>SUM(BL14:BL17)</f>
        <v>0</v>
      </c>
      <c r="BO18" s="105" t="s">
        <v>221</v>
      </c>
      <c r="BR18" s="106">
        <f>BJ22</f>
        <v>0</v>
      </c>
      <c r="BS18" s="106"/>
      <c r="BT18" s="106"/>
      <c r="BU18" s="106"/>
      <c r="BV18" s="107"/>
      <c r="BW18" s="145"/>
      <c r="BX18" s="106"/>
      <c r="BY18" s="106"/>
      <c r="BZ18" s="106"/>
      <c r="CA18" s="106"/>
      <c r="CB18" s="106"/>
      <c r="CC18" s="146"/>
      <c r="CD18" s="147">
        <f t="shared" si="4"/>
        <v>0</v>
      </c>
    </row>
    <row r="19" spans="2:82" ht="15" customHeight="1">
      <c r="B19" s="304"/>
      <c r="C19" s="305"/>
      <c r="D19" s="305"/>
      <c r="E19" s="305"/>
      <c r="F19" s="305"/>
      <c r="G19" s="305"/>
      <c r="H19" s="306"/>
      <c r="K19" s="98" t="str">
        <f>'Données à saisir'!A23</f>
        <v>Droit au bail</v>
      </c>
      <c r="Q19" s="108">
        <f>'Données à saisir'!B23</f>
        <v>0</v>
      </c>
      <c r="T19" s="91" t="s">
        <v>222</v>
      </c>
      <c r="U19" s="92"/>
      <c r="V19" s="92"/>
      <c r="W19" s="92"/>
      <c r="X19" s="93">
        <f>'Données à saisir'!B136</f>
        <v>0</v>
      </c>
      <c r="Y19" s="93">
        <f>'Données à saisir'!C136</f>
        <v>0</v>
      </c>
      <c r="Z19" s="93">
        <f>'Données à saisir'!D136</f>
        <v>0</v>
      </c>
      <c r="AC19" s="98" t="str">
        <f>'Données à saisir'!A78</f>
        <v>Téléphone, internet</v>
      </c>
      <c r="AG19" s="99">
        <f>'Données à saisir'!B78</f>
        <v>0</v>
      </c>
      <c r="AH19" s="99">
        <f>'Données à saisir'!C78</f>
        <v>0</v>
      </c>
      <c r="AI19" s="99">
        <f>'Données à saisir'!D78</f>
        <v>0</v>
      </c>
      <c r="AL19" s="102" t="s">
        <v>223</v>
      </c>
      <c r="AM19" s="4"/>
      <c r="AN19" s="4"/>
      <c r="AO19" s="106">
        <f>AG38</f>
        <v>0</v>
      </c>
      <c r="AP19" s="126" t="e">
        <f t="shared" si="5"/>
        <v>#DIV/0!</v>
      </c>
      <c r="AQ19" s="106">
        <f>AH38</f>
        <v>0</v>
      </c>
      <c r="AR19" s="149" t="e">
        <f t="shared" si="7"/>
        <v>#DIV/0!</v>
      </c>
      <c r="AS19" s="106">
        <f>AI38</f>
        <v>0</v>
      </c>
      <c r="AT19" s="127" t="e">
        <f t="shared" si="8"/>
        <v>#DIV/0!</v>
      </c>
      <c r="AW19" s="128" t="s">
        <v>224</v>
      </c>
      <c r="AX19" s="129"/>
      <c r="AY19" s="129"/>
      <c r="AZ19" s="129"/>
      <c r="BA19" s="139">
        <f>IF(ISERROR(BA16/BA15),0,BA16/BA15)</f>
        <v>0</v>
      </c>
      <c r="BB19" s="139">
        <f t="shared" ref="BB19:BC19" si="12">IF(ISERROR(BB16/BB15),0,BB16/BB15)</f>
        <v>0</v>
      </c>
      <c r="BC19" s="140">
        <f t="shared" si="12"/>
        <v>0</v>
      </c>
      <c r="BF19" s="105" t="s">
        <v>205</v>
      </c>
      <c r="BJ19" s="106">
        <f>Q37</f>
        <v>0</v>
      </c>
      <c r="BK19" s="106"/>
      <c r="BL19" s="144"/>
      <c r="BO19" s="132" t="s">
        <v>225</v>
      </c>
      <c r="BP19" s="96"/>
      <c r="BQ19" s="96"/>
      <c r="BR19" s="113">
        <f>'Données à saisir'!D106</f>
        <v>0</v>
      </c>
      <c r="BS19" s="113">
        <f>'Données à saisir'!D107</f>
        <v>0</v>
      </c>
      <c r="BT19" s="113">
        <f>'Données à saisir'!D108</f>
        <v>0</v>
      </c>
      <c r="BU19" s="113">
        <f>'Données à saisir'!D109</f>
        <v>0</v>
      </c>
      <c r="BV19" s="153">
        <f>'Données à saisir'!D110</f>
        <v>0</v>
      </c>
      <c r="BW19" s="154">
        <f>'Données à saisir'!D111</f>
        <v>0</v>
      </c>
      <c r="BX19" s="113">
        <f>'Données à saisir'!D112</f>
        <v>0</v>
      </c>
      <c r="BY19" s="113">
        <f>'Données à saisir'!D113</f>
        <v>0</v>
      </c>
      <c r="BZ19" s="113">
        <f>'Données à saisir'!D114</f>
        <v>0</v>
      </c>
      <c r="CA19" s="113">
        <f>'Données à saisir'!D115</f>
        <v>0</v>
      </c>
      <c r="CB19" s="113">
        <f>'Données à saisir'!D116</f>
        <v>0</v>
      </c>
      <c r="CC19" s="155">
        <f>'Données à saisir'!D117</f>
        <v>0</v>
      </c>
      <c r="CD19" s="156">
        <f t="shared" si="4"/>
        <v>0</v>
      </c>
    </row>
    <row r="20" spans="2:82" ht="15" customHeight="1" thickBot="1">
      <c r="B20" s="80"/>
      <c r="C20" s="81"/>
      <c r="D20" s="81"/>
      <c r="E20" s="81"/>
      <c r="F20" s="81"/>
      <c r="G20" s="81"/>
      <c r="H20" s="195"/>
      <c r="K20" s="98" t="str">
        <f>'Données à saisir'!A24</f>
        <v>Caution ou dépôt de garantie</v>
      </c>
      <c r="Q20" s="108">
        <f>'Données à saisir'!B24</f>
        <v>0</v>
      </c>
      <c r="T20" s="98"/>
      <c r="U20" s="16" t="s">
        <v>206</v>
      </c>
      <c r="X20" s="99"/>
      <c r="Y20" s="137" t="str">
        <f>IF(ISERROR((Y19-X19)/X19),"",(Y19-X19)/X19)</f>
        <v/>
      </c>
      <c r="Z20" s="138" t="str">
        <f>IF(ISERROR((Z19-Y19)/Y19),"",(Z19-Y19)/Y19)</f>
        <v/>
      </c>
      <c r="AC20" s="98" t="str">
        <f>'Données à saisir'!A79</f>
        <v>Autres abonnements</v>
      </c>
      <c r="AG20" s="99">
        <f>'Données à saisir'!B79</f>
        <v>0</v>
      </c>
      <c r="AH20" s="99">
        <f>'Données à saisir'!C79</f>
        <v>0</v>
      </c>
      <c r="AI20" s="99">
        <f>'Données à saisir'!D79</f>
        <v>0</v>
      </c>
      <c r="AL20" s="102" t="s">
        <v>226</v>
      </c>
      <c r="AM20" s="4"/>
      <c r="AN20" s="4"/>
      <c r="AO20" s="106">
        <f>SUM(AG39:AG42)</f>
        <v>0</v>
      </c>
      <c r="AP20" s="126" t="e">
        <f t="shared" si="5"/>
        <v>#DIV/0!</v>
      </c>
      <c r="AQ20" s="106">
        <f>SUM(AH39:AH42)</f>
        <v>0</v>
      </c>
      <c r="AR20" s="149" t="e">
        <f t="shared" si="7"/>
        <v>#DIV/0!</v>
      </c>
      <c r="AS20" s="106">
        <f>SUM(AI39:AI42)</f>
        <v>0</v>
      </c>
      <c r="AT20" s="127" t="e">
        <f t="shared" si="8"/>
        <v>#DIV/0!</v>
      </c>
      <c r="AW20" s="105" t="s">
        <v>227</v>
      </c>
      <c r="BA20" s="106">
        <f>BA11-BA19</f>
        <v>0</v>
      </c>
      <c r="BB20" s="106">
        <f t="shared" ref="BB20:BC20" si="13">BB11-BB19</f>
        <v>0</v>
      </c>
      <c r="BC20" s="107">
        <f t="shared" si="13"/>
        <v>0</v>
      </c>
      <c r="BF20" s="105" t="s">
        <v>211</v>
      </c>
      <c r="BJ20" s="106">
        <f>Q40</f>
        <v>0</v>
      </c>
      <c r="BK20" s="106"/>
      <c r="BL20" s="144"/>
      <c r="BO20" s="105" t="s">
        <v>228</v>
      </c>
      <c r="BR20" s="106">
        <f>'Données à saisir'!I106</f>
        <v>0</v>
      </c>
      <c r="BS20" s="106">
        <f>'Données à saisir'!I107</f>
        <v>0</v>
      </c>
      <c r="BT20" s="106">
        <f>'Données à saisir'!I108</f>
        <v>0</v>
      </c>
      <c r="BU20" s="106">
        <f>'Données à saisir'!I109</f>
        <v>0</v>
      </c>
      <c r="BV20" s="144">
        <f>'Données à saisir'!I110</f>
        <v>0</v>
      </c>
      <c r="BW20" s="145">
        <f>'Données à saisir'!I111</f>
        <v>0</v>
      </c>
      <c r="BX20" s="106">
        <f>'Données à saisir'!I112</f>
        <v>0</v>
      </c>
      <c r="BY20" s="106">
        <f>'Données à saisir'!I113</f>
        <v>0</v>
      </c>
      <c r="BZ20" s="106">
        <f>'Données à saisir'!I114</f>
        <v>0</v>
      </c>
      <c r="CA20" s="106">
        <f>'Données à saisir'!I115</f>
        <v>0</v>
      </c>
      <c r="CB20" s="106">
        <f>'Données à saisir'!I116</f>
        <v>0</v>
      </c>
      <c r="CC20" s="146">
        <f>'Données à saisir'!I117</f>
        <v>0</v>
      </c>
      <c r="CD20" s="147">
        <f t="shared" si="4"/>
        <v>0</v>
      </c>
    </row>
    <row r="21" spans="2:82" ht="15" customHeight="1" thickTop="1">
      <c r="B21" s="59"/>
      <c r="C21" s="16"/>
      <c r="D21" s="16"/>
      <c r="E21" s="16"/>
      <c r="F21" s="16"/>
      <c r="G21" s="16"/>
      <c r="H21" s="16"/>
      <c r="K21" s="98" t="str">
        <f>'Données à saisir'!A25</f>
        <v>Frais de dossier</v>
      </c>
      <c r="Q21" s="108">
        <f>'Données à saisir'!B25</f>
        <v>0</v>
      </c>
      <c r="T21" s="109" t="s">
        <v>229</v>
      </c>
      <c r="X21" s="93">
        <f>'Données à saisir'!B136*'Données à saisir'!$B$138</f>
        <v>0</v>
      </c>
      <c r="Y21" s="93">
        <f>'Données à saisir'!C136*'Données à saisir'!$B$138</f>
        <v>0</v>
      </c>
      <c r="Z21" s="93">
        <f>'Données à saisir'!D136*'Données à saisir'!$B$138</f>
        <v>0</v>
      </c>
      <c r="AC21" s="98" t="str">
        <f>'Données à saisir'!A80</f>
        <v>Carburant, transports</v>
      </c>
      <c r="AG21" s="99">
        <f>'Données à saisir'!B80</f>
        <v>0</v>
      </c>
      <c r="AH21" s="99">
        <f>'Données à saisir'!C80</f>
        <v>0</v>
      </c>
      <c r="AI21" s="99">
        <f>'Données à saisir'!D80</f>
        <v>0</v>
      </c>
      <c r="AL21" s="128" t="s">
        <v>230</v>
      </c>
      <c r="AM21" s="129"/>
      <c r="AN21" s="129"/>
      <c r="AO21" s="139">
        <f>AO18-AO19-AO20</f>
        <v>0</v>
      </c>
      <c r="AP21" s="141" t="e">
        <f t="shared" si="5"/>
        <v>#DIV/0!</v>
      </c>
      <c r="AQ21" s="139">
        <f t="shared" ref="AQ21:AS21" si="14">AQ18-AQ19-AQ20</f>
        <v>0</v>
      </c>
      <c r="AR21" s="142" t="e">
        <f t="shared" si="7"/>
        <v>#DIV/0!</v>
      </c>
      <c r="AS21" s="139">
        <f t="shared" si="14"/>
        <v>0</v>
      </c>
      <c r="AT21" s="143" t="e">
        <f t="shared" si="8"/>
        <v>#DIV/0!</v>
      </c>
      <c r="AW21" s="157" t="s">
        <v>231</v>
      </c>
      <c r="AX21" s="158"/>
      <c r="AY21" s="158"/>
      <c r="AZ21" s="158"/>
      <c r="BA21" s="159">
        <f>BA19/250</f>
        <v>0</v>
      </c>
      <c r="BB21" s="159">
        <f t="shared" ref="BB21:BC21" si="15">BB19/250</f>
        <v>0</v>
      </c>
      <c r="BC21" s="160">
        <f t="shared" si="15"/>
        <v>0</v>
      </c>
      <c r="BF21" s="105" t="s">
        <v>217</v>
      </c>
      <c r="BJ21" s="106">
        <f>Q44+Q45</f>
        <v>0</v>
      </c>
      <c r="BK21" s="106"/>
      <c r="BL21" s="144"/>
      <c r="BO21" s="128" t="s">
        <v>232</v>
      </c>
      <c r="BP21" s="129"/>
      <c r="BQ21" s="129"/>
      <c r="BR21" s="139">
        <f>SUM(BR19:BR20)</f>
        <v>0</v>
      </c>
      <c r="BS21" s="139">
        <f t="shared" ref="BS21:BV21" si="16">SUM(BS19:BS20)</f>
        <v>0</v>
      </c>
      <c r="BT21" s="139">
        <f t="shared" si="16"/>
        <v>0</v>
      </c>
      <c r="BU21" s="139">
        <f t="shared" si="16"/>
        <v>0</v>
      </c>
      <c r="BV21" s="140">
        <f t="shared" si="16"/>
        <v>0</v>
      </c>
      <c r="BW21" s="161">
        <f t="shared" ref="BW21:CC21" si="17">SUM(BW19:BW20)</f>
        <v>0</v>
      </c>
      <c r="BX21" s="139">
        <f t="shared" si="17"/>
        <v>0</v>
      </c>
      <c r="BY21" s="139">
        <f t="shared" si="17"/>
        <v>0</v>
      </c>
      <c r="BZ21" s="139">
        <f t="shared" si="17"/>
        <v>0</v>
      </c>
      <c r="CA21" s="139">
        <f t="shared" si="17"/>
        <v>0</v>
      </c>
      <c r="CB21" s="139">
        <f t="shared" si="17"/>
        <v>0</v>
      </c>
      <c r="CC21" s="162">
        <f t="shared" si="17"/>
        <v>0</v>
      </c>
      <c r="CD21" s="163">
        <f t="shared" si="4"/>
        <v>0</v>
      </c>
    </row>
    <row r="22" spans="2:82" ht="15" customHeight="1">
      <c r="K22" s="98" t="str">
        <f>'Données à saisir'!A26</f>
        <v>Frais de notaire ou d’avocat</v>
      </c>
      <c r="Q22" s="108">
        <f>'Données à saisir'!B26</f>
        <v>0</v>
      </c>
      <c r="T22" s="164"/>
      <c r="U22" s="158"/>
      <c r="V22" s="158"/>
      <c r="W22" s="158"/>
      <c r="X22" s="165"/>
      <c r="Y22" s="165"/>
      <c r="Z22" s="166"/>
      <c r="AC22" s="98" t="str">
        <f>'Données à saisir'!A81</f>
        <v>Frais de déplacement et hébergement</v>
      </c>
      <c r="AG22" s="99">
        <f>'Données à saisir'!B81</f>
        <v>0</v>
      </c>
      <c r="AH22" s="99">
        <f>'Données à saisir'!C81</f>
        <v>0</v>
      </c>
      <c r="AI22" s="99">
        <f>'Données à saisir'!D81</f>
        <v>0</v>
      </c>
      <c r="AL22" s="102" t="s">
        <v>233</v>
      </c>
      <c r="AO22" s="106">
        <f>AG45</f>
        <v>0</v>
      </c>
      <c r="AP22" s="126" t="e">
        <f t="shared" si="5"/>
        <v>#DIV/0!</v>
      </c>
      <c r="AQ22" s="106">
        <f>AH45</f>
        <v>0</v>
      </c>
      <c r="AR22" s="149" t="e">
        <f t="shared" si="7"/>
        <v>#DIV/0!</v>
      </c>
      <c r="AS22" s="106">
        <f>AI45</f>
        <v>0</v>
      </c>
      <c r="AT22" s="127" t="e">
        <f t="shared" si="8"/>
        <v>#DIV/0!</v>
      </c>
      <c r="BA22" s="167"/>
      <c r="BF22" s="105" t="s">
        <v>221</v>
      </c>
      <c r="BJ22" s="106">
        <f>Q46</f>
        <v>0</v>
      </c>
      <c r="BK22" s="106"/>
      <c r="BL22" s="144"/>
      <c r="BO22" s="105" t="s">
        <v>192</v>
      </c>
      <c r="BR22" s="106">
        <f>Q12</f>
        <v>0</v>
      </c>
      <c r="BS22" s="110"/>
      <c r="BT22" s="110"/>
      <c r="BU22" s="110"/>
      <c r="BV22" s="148"/>
      <c r="BW22" s="145"/>
      <c r="BX22" s="110"/>
      <c r="BY22" s="106"/>
      <c r="BZ22" s="106"/>
      <c r="CA22" s="110"/>
      <c r="CB22" s="110"/>
      <c r="CC22" s="168"/>
      <c r="CD22" s="147">
        <f t="shared" si="4"/>
        <v>0</v>
      </c>
    </row>
    <row r="23" spans="2:82" ht="15" customHeight="1">
      <c r="K23" s="102" t="s">
        <v>234</v>
      </c>
      <c r="Q23" s="103">
        <f>SUM(Q24:Q28)</f>
        <v>0</v>
      </c>
      <c r="AC23" s="98" t="str">
        <f>'Données à saisir'!A82</f>
        <v>Eau, électricité, gaz</v>
      </c>
      <c r="AG23" s="99">
        <f>'Données à saisir'!B82</f>
        <v>0</v>
      </c>
      <c r="AH23" s="99">
        <f>'Données à saisir'!C82</f>
        <v>0</v>
      </c>
      <c r="AI23" s="99">
        <f>'Données à saisir'!D82</f>
        <v>0</v>
      </c>
      <c r="AL23" s="128" t="s">
        <v>235</v>
      </c>
      <c r="AM23" s="129"/>
      <c r="AN23" s="129"/>
      <c r="AO23" s="139">
        <f>AO21-AO22</f>
        <v>0</v>
      </c>
      <c r="AP23" s="141" t="e">
        <f t="shared" si="5"/>
        <v>#DIV/0!</v>
      </c>
      <c r="AQ23" s="139">
        <f t="shared" ref="AQ23:AS23" si="18">AQ21-AQ22</f>
        <v>0</v>
      </c>
      <c r="AR23" s="142" t="e">
        <f t="shared" si="7"/>
        <v>#DIV/0!</v>
      </c>
      <c r="AS23" s="139">
        <f t="shared" si="18"/>
        <v>0</v>
      </c>
      <c r="AT23" s="143" t="e">
        <f t="shared" si="8"/>
        <v>#DIV/0!</v>
      </c>
      <c r="AW23" s="7"/>
      <c r="BA23" s="169"/>
      <c r="BB23" s="169"/>
      <c r="BC23" s="169"/>
      <c r="BF23" s="105" t="s">
        <v>236</v>
      </c>
      <c r="BJ23" s="106">
        <f>AO44</f>
        <v>0</v>
      </c>
      <c r="BK23" s="106">
        <f>AQ44</f>
        <v>0</v>
      </c>
      <c r="BL23" s="144">
        <f>AS44</f>
        <v>0</v>
      </c>
      <c r="BO23" s="105" t="s">
        <v>234</v>
      </c>
      <c r="BR23" s="106">
        <f>Q23</f>
        <v>0</v>
      </c>
      <c r="BS23" s="106"/>
      <c r="BT23" s="106"/>
      <c r="BU23" s="106"/>
      <c r="BV23" s="107"/>
      <c r="BW23" s="145"/>
      <c r="BX23" s="106"/>
      <c r="BY23" s="106"/>
      <c r="BZ23" s="106"/>
      <c r="CA23" s="106"/>
      <c r="CB23" s="106"/>
      <c r="CC23" s="146"/>
      <c r="CD23" s="147">
        <f t="shared" si="4"/>
        <v>0</v>
      </c>
    </row>
    <row r="24" spans="2:82" ht="15" customHeight="1" thickBot="1">
      <c r="K24" s="98" t="str">
        <f>'Données à saisir'!A27</f>
        <v>Enseigne et éléments de communication</v>
      </c>
      <c r="Q24" s="108">
        <f>'Données à saisir'!B27</f>
        <v>0</v>
      </c>
      <c r="AC24" s="98" t="str">
        <f>'Données à saisir'!A83</f>
        <v>Mutuelle</v>
      </c>
      <c r="AG24" s="99">
        <f>'Données à saisir'!B83</f>
        <v>0</v>
      </c>
      <c r="AH24" s="99">
        <f>'Données à saisir'!C83</f>
        <v>0</v>
      </c>
      <c r="AI24" s="99">
        <f>'Données à saisir'!D83</f>
        <v>0</v>
      </c>
      <c r="AL24" s="102" t="s">
        <v>237</v>
      </c>
      <c r="AM24" s="4"/>
      <c r="AN24" s="4"/>
      <c r="AO24" s="106">
        <f>AG44</f>
        <v>0</v>
      </c>
      <c r="AP24" s="126" t="e">
        <f t="shared" si="5"/>
        <v>#DIV/0!</v>
      </c>
      <c r="AQ24" s="106">
        <f>AH44</f>
        <v>0</v>
      </c>
      <c r="AR24" s="149" t="e">
        <f t="shared" si="7"/>
        <v>#DIV/0!</v>
      </c>
      <c r="AS24" s="106">
        <f>AI44</f>
        <v>0</v>
      </c>
      <c r="AT24" s="127" t="e">
        <f t="shared" si="8"/>
        <v>#DIV/0!</v>
      </c>
      <c r="BF24" s="128" t="s">
        <v>238</v>
      </c>
      <c r="BG24" s="129"/>
      <c r="BH24" s="129"/>
      <c r="BI24" s="129"/>
      <c r="BJ24" s="139">
        <f>SUM(BJ19:BJ23)</f>
        <v>0</v>
      </c>
      <c r="BK24" s="139">
        <f>SUM(BK19:BK23)</f>
        <v>0</v>
      </c>
      <c r="BL24" s="140">
        <f>SUM(BL19:BL23)</f>
        <v>0</v>
      </c>
      <c r="BO24" s="128" t="s">
        <v>239</v>
      </c>
      <c r="BP24" s="129"/>
      <c r="BQ24" s="129"/>
      <c r="BR24" s="139">
        <f>SUM(BR22:BR23)</f>
        <v>0</v>
      </c>
      <c r="BS24" s="139"/>
      <c r="BT24" s="139"/>
      <c r="BU24" s="139"/>
      <c r="BV24" s="140"/>
      <c r="BW24" s="161"/>
      <c r="BX24" s="139"/>
      <c r="BY24" s="139"/>
      <c r="BZ24" s="139"/>
      <c r="CA24" s="139"/>
      <c r="CB24" s="139"/>
      <c r="CC24" s="162"/>
      <c r="CD24" s="163">
        <f t="shared" si="4"/>
        <v>0</v>
      </c>
    </row>
    <row r="25" spans="2:82" ht="15" customHeight="1">
      <c r="K25" s="98" t="str">
        <f>'Données à saisir'!A28</f>
        <v>Achat immobilier</v>
      </c>
      <c r="Q25" s="108">
        <f>'Données à saisir'!B28</f>
        <v>0</v>
      </c>
      <c r="T25" s="276" t="s">
        <v>240</v>
      </c>
      <c r="U25" s="277"/>
      <c r="V25" s="277"/>
      <c r="W25" s="277"/>
      <c r="X25" s="277"/>
      <c r="Y25" s="277"/>
      <c r="Z25" s="278"/>
      <c r="AC25" s="98" t="str">
        <f>'Données à saisir'!A84</f>
        <v>Fournitures diverses</v>
      </c>
      <c r="AG25" s="99">
        <f>'Données à saisir'!B84</f>
        <v>0</v>
      </c>
      <c r="AH25" s="99">
        <f>'Données à saisir'!C84</f>
        <v>0</v>
      </c>
      <c r="AI25" s="99">
        <f>'Données à saisir'!D84</f>
        <v>0</v>
      </c>
      <c r="AL25" s="102" t="s">
        <v>241</v>
      </c>
      <c r="AM25" s="4"/>
      <c r="AN25" s="4"/>
      <c r="AO25" s="106">
        <f>AO24*-1</f>
        <v>0</v>
      </c>
      <c r="AP25" s="126" t="e">
        <f t="shared" si="5"/>
        <v>#DIV/0!</v>
      </c>
      <c r="AQ25" s="106">
        <f t="shared" ref="AQ25:AS25" si="19">AQ24*-1</f>
        <v>0</v>
      </c>
      <c r="AR25" s="149" t="e">
        <f t="shared" si="7"/>
        <v>#DIV/0!</v>
      </c>
      <c r="AS25" s="106">
        <f t="shared" si="19"/>
        <v>0</v>
      </c>
      <c r="AT25" s="127" t="e">
        <f t="shared" si="8"/>
        <v>#DIV/0!</v>
      </c>
      <c r="BA25" s="167"/>
      <c r="BF25" s="105" t="s">
        <v>242</v>
      </c>
      <c r="BJ25" s="106">
        <f>BJ24-BJ18</f>
        <v>0</v>
      </c>
      <c r="BK25" s="106">
        <f>BK24-BK18</f>
        <v>0</v>
      </c>
      <c r="BL25" s="107">
        <f>BL24-BL18</f>
        <v>0</v>
      </c>
      <c r="BO25" s="105" t="s">
        <v>243</v>
      </c>
      <c r="BR25" s="106">
        <f>Q30</f>
        <v>0</v>
      </c>
      <c r="BS25" s="106"/>
      <c r="BT25" s="106"/>
      <c r="BU25" s="106"/>
      <c r="BV25" s="107"/>
      <c r="BW25" s="145"/>
      <c r="BX25" s="106"/>
      <c r="BY25" s="106"/>
      <c r="BZ25" s="106"/>
      <c r="CA25" s="106"/>
      <c r="CB25" s="106"/>
      <c r="CC25" s="146"/>
      <c r="CD25" s="147">
        <f t="shared" si="4"/>
        <v>0</v>
      </c>
    </row>
    <row r="26" spans="2:82" ht="15" customHeight="1">
      <c r="K26" s="98" t="str">
        <f>'Données à saisir'!A29</f>
        <v>Travaux et aménagements</v>
      </c>
      <c r="Q26" s="108">
        <f>'Données à saisir'!B29</f>
        <v>0</v>
      </c>
      <c r="T26" s="279"/>
      <c r="U26" s="280"/>
      <c r="V26" s="280"/>
      <c r="W26" s="280"/>
      <c r="X26" s="280"/>
      <c r="Y26" s="280"/>
      <c r="Z26" s="281"/>
      <c r="AC26" s="98" t="str">
        <f>'Données à saisir'!A85</f>
        <v>Entretien matériel et vêtements</v>
      </c>
      <c r="AG26" s="99">
        <f>'Données à saisir'!B85</f>
        <v>0</v>
      </c>
      <c r="AH26" s="99">
        <f>'Données à saisir'!C85</f>
        <v>0</v>
      </c>
      <c r="AI26" s="99">
        <f>'Données à saisir'!D85</f>
        <v>0</v>
      </c>
      <c r="AL26" s="128" t="s">
        <v>244</v>
      </c>
      <c r="AM26" s="129"/>
      <c r="AN26" s="129"/>
      <c r="AO26" s="139">
        <f>AO23+AO25</f>
        <v>0</v>
      </c>
      <c r="AP26" s="141" t="e">
        <f t="shared" si="5"/>
        <v>#DIV/0!</v>
      </c>
      <c r="AQ26" s="139">
        <f t="shared" ref="AQ26:AS26" si="20">AQ23+AQ25</f>
        <v>0</v>
      </c>
      <c r="AR26" s="142" t="e">
        <f t="shared" si="7"/>
        <v>#DIV/0!</v>
      </c>
      <c r="AS26" s="139">
        <f t="shared" si="20"/>
        <v>0</v>
      </c>
      <c r="AT26" s="143" t="e">
        <f t="shared" si="8"/>
        <v>#DIV/0!</v>
      </c>
      <c r="BF26" s="128" t="s">
        <v>245</v>
      </c>
      <c r="BG26" s="129"/>
      <c r="BH26" s="129"/>
      <c r="BI26" s="129"/>
      <c r="BJ26" s="139">
        <f>BJ25</f>
        <v>0</v>
      </c>
      <c r="BK26" s="139">
        <f>BJ26+BK25</f>
        <v>0</v>
      </c>
      <c r="BL26" s="140">
        <f>+BK26+BL25</f>
        <v>0</v>
      </c>
      <c r="BO26" s="105" t="s">
        <v>246</v>
      </c>
      <c r="BR26" s="106">
        <f>'Données à saisir'!$B$68</f>
        <v>0</v>
      </c>
      <c r="BS26" s="106">
        <f>'Données à saisir'!$B$68</f>
        <v>0</v>
      </c>
      <c r="BT26" s="106">
        <f>'Données à saisir'!$B$68</f>
        <v>0</v>
      </c>
      <c r="BU26" s="106">
        <f>'Données à saisir'!$B$68</f>
        <v>0</v>
      </c>
      <c r="BV26" s="106">
        <f>'Données à saisir'!$B$68</f>
        <v>0</v>
      </c>
      <c r="BW26" s="106">
        <f>'Données à saisir'!$B$68</f>
        <v>0</v>
      </c>
      <c r="BX26" s="106">
        <f>'Données à saisir'!$B$68</f>
        <v>0</v>
      </c>
      <c r="BY26" s="106">
        <f>'Données à saisir'!$B$68</f>
        <v>0</v>
      </c>
      <c r="BZ26" s="106">
        <f>'Données à saisir'!$B$68</f>
        <v>0</v>
      </c>
      <c r="CA26" s="106">
        <f>'Données à saisir'!$B$68</f>
        <v>0</v>
      </c>
      <c r="CB26" s="106">
        <f>'Données à saisir'!$B$68</f>
        <v>0</v>
      </c>
      <c r="CC26" s="106">
        <f>'Données à saisir'!$B$68</f>
        <v>0</v>
      </c>
      <c r="CD26" s="147">
        <f t="shared" si="4"/>
        <v>0</v>
      </c>
    </row>
    <row r="27" spans="2:82" ht="15" customHeight="1" thickBot="1">
      <c r="K27" s="98" t="str">
        <f>'Données à saisir'!A30</f>
        <v>Matériel</v>
      </c>
      <c r="Q27" s="108">
        <f>'Données à saisir'!B30</f>
        <v>0</v>
      </c>
      <c r="T27" s="282"/>
      <c r="U27" s="283"/>
      <c r="V27" s="283"/>
      <c r="W27" s="283"/>
      <c r="X27" s="283"/>
      <c r="Y27" s="283"/>
      <c r="Z27" s="284"/>
      <c r="AC27" s="98" t="str">
        <f>'Données à saisir'!A86</f>
        <v>Nettoyage des locaux</v>
      </c>
      <c r="AG27" s="99">
        <f>'Données à saisir'!B86</f>
        <v>0</v>
      </c>
      <c r="AH27" s="99">
        <f>'Données à saisir'!C86</f>
        <v>0</v>
      </c>
      <c r="AI27" s="99">
        <f>'Données à saisir'!D86</f>
        <v>0</v>
      </c>
      <c r="AL27" s="128" t="s">
        <v>247</v>
      </c>
      <c r="AM27" s="129"/>
      <c r="AN27" s="129"/>
      <c r="AO27" s="139">
        <f>IF(ISERROR(AO26-AG47),AO26,(AO26-AG47))</f>
        <v>0</v>
      </c>
      <c r="AP27" s="141" t="e">
        <f t="shared" si="5"/>
        <v>#DIV/0!</v>
      </c>
      <c r="AQ27" s="139">
        <f>IF(ISERROR(AQ26-AH47),AQ26,(AQ26-AH47))</f>
        <v>0</v>
      </c>
      <c r="AR27" s="142" t="e">
        <f t="shared" si="7"/>
        <v>#DIV/0!</v>
      </c>
      <c r="AS27" s="139">
        <f>IF(ISERROR(AS26-AI47),AS26,(AS26-AI47))</f>
        <v>0</v>
      </c>
      <c r="AT27" s="143" t="e">
        <f t="shared" si="8"/>
        <v>#DIV/0!</v>
      </c>
      <c r="BO27" s="105" t="s">
        <v>248</v>
      </c>
      <c r="BR27" s="106">
        <f>BR19*'Données à saisir'!$D$126</f>
        <v>0</v>
      </c>
      <c r="BS27" s="106">
        <f>BS19*'Données à saisir'!$D$126</f>
        <v>0</v>
      </c>
      <c r="BT27" s="106">
        <f>BT19*'Données à saisir'!$D$126</f>
        <v>0</v>
      </c>
      <c r="BU27" s="106">
        <f>BU19*'Données à saisir'!$D$126</f>
        <v>0</v>
      </c>
      <c r="BV27" s="106">
        <f>BV19*'Données à saisir'!$D$126</f>
        <v>0</v>
      </c>
      <c r="BW27" s="106">
        <f>BW19*'Données à saisir'!$D$126</f>
        <v>0</v>
      </c>
      <c r="BX27" s="106">
        <f>BX19*'Données à saisir'!$D$126</f>
        <v>0</v>
      </c>
      <c r="BY27" s="106">
        <f>BY19*'Données à saisir'!$D$126</f>
        <v>0</v>
      </c>
      <c r="BZ27" s="106">
        <f>BZ19*'Données à saisir'!$D$126</f>
        <v>0</v>
      </c>
      <c r="CA27" s="106">
        <f>CA19*'Données à saisir'!$D$126</f>
        <v>0</v>
      </c>
      <c r="CB27" s="106">
        <f>CB19*'Données à saisir'!$D$126</f>
        <v>0</v>
      </c>
      <c r="CC27" s="106">
        <f>CC19*'Données à saisir'!$D$126</f>
        <v>0</v>
      </c>
      <c r="CD27" s="147">
        <f t="shared" si="4"/>
        <v>0</v>
      </c>
    </row>
    <row r="28" spans="2:82" ht="15" customHeight="1" thickBot="1">
      <c r="K28" s="98" t="str">
        <f>'Données à saisir'!A31</f>
        <v>Matériel de bureau</v>
      </c>
      <c r="Q28" s="108">
        <f>'Données à saisir'!B31</f>
        <v>0</v>
      </c>
      <c r="AC28" s="98" t="str">
        <f>'Données à saisir'!A87</f>
        <v>Budget publicité et communication</v>
      </c>
      <c r="AG28" s="99">
        <f>'Données à saisir'!B87</f>
        <v>0</v>
      </c>
      <c r="AH28" s="99">
        <f>'Données à saisir'!C87</f>
        <v>0</v>
      </c>
      <c r="AI28" s="99">
        <f>'Données à saisir'!D87</f>
        <v>0</v>
      </c>
      <c r="AL28" s="102" t="s">
        <v>249</v>
      </c>
      <c r="AM28" s="4"/>
      <c r="AN28" s="4"/>
      <c r="AO28" s="106">
        <f>AO27+AO22</f>
        <v>0</v>
      </c>
      <c r="AP28" s="126" t="e">
        <f t="shared" si="5"/>
        <v>#DIV/0!</v>
      </c>
      <c r="AQ28" s="106">
        <f t="shared" ref="AQ28:AS28" si="21">AQ27+AQ22</f>
        <v>0</v>
      </c>
      <c r="AR28" s="149" t="e">
        <f t="shared" si="7"/>
        <v>#DIV/0!</v>
      </c>
      <c r="AS28" s="106">
        <f t="shared" si="21"/>
        <v>0</v>
      </c>
      <c r="AT28" s="170" t="e">
        <f t="shared" si="8"/>
        <v>#DIV/0!</v>
      </c>
      <c r="BF28" s="171" t="s">
        <v>250</v>
      </c>
      <c r="BI28" s="275">
        <f>Q31</f>
        <v>0</v>
      </c>
      <c r="BJ28" s="275"/>
      <c r="BO28" s="105" t="s">
        <v>214</v>
      </c>
      <c r="BR28" s="106">
        <f>$AG$17/12</f>
        <v>0</v>
      </c>
      <c r="BS28" s="106">
        <f t="shared" ref="BS28:CC28" si="22">$AG$17/12</f>
        <v>0</v>
      </c>
      <c r="BT28" s="106">
        <f t="shared" si="22"/>
        <v>0</v>
      </c>
      <c r="BU28" s="106">
        <f t="shared" si="22"/>
        <v>0</v>
      </c>
      <c r="BV28" s="107">
        <f t="shared" si="22"/>
        <v>0</v>
      </c>
      <c r="BW28" s="145">
        <f t="shared" si="22"/>
        <v>0</v>
      </c>
      <c r="BX28" s="106">
        <f t="shared" si="22"/>
        <v>0</v>
      </c>
      <c r="BY28" s="106">
        <f t="shared" si="22"/>
        <v>0</v>
      </c>
      <c r="BZ28" s="106">
        <f t="shared" si="22"/>
        <v>0</v>
      </c>
      <c r="CA28" s="106">
        <f t="shared" si="22"/>
        <v>0</v>
      </c>
      <c r="CB28" s="106">
        <f t="shared" si="22"/>
        <v>0</v>
      </c>
      <c r="CC28" s="146">
        <f t="shared" si="22"/>
        <v>0</v>
      </c>
      <c r="CD28" s="147">
        <f t="shared" si="4"/>
        <v>0</v>
      </c>
    </row>
    <row r="29" spans="2:82" ht="15" customHeight="1">
      <c r="K29" s="172"/>
      <c r="Q29" s="108"/>
      <c r="X29" s="84" t="s">
        <v>65</v>
      </c>
      <c r="Y29" s="85" t="s">
        <v>66</v>
      </c>
      <c r="Z29" s="86" t="s">
        <v>67</v>
      </c>
      <c r="AC29" s="98" t="str">
        <f>'Données à saisir'!A88</f>
        <v>Loyer et charges locatives</v>
      </c>
      <c r="AD29" s="4"/>
      <c r="AE29" s="4"/>
      <c r="AF29" s="4"/>
      <c r="AG29" s="99">
        <f>'Données à saisir'!B88</f>
        <v>0</v>
      </c>
      <c r="AH29" s="99">
        <f>'Données à saisir'!C88</f>
        <v>0</v>
      </c>
      <c r="AI29" s="99">
        <f>'Données à saisir'!D88</f>
        <v>0</v>
      </c>
      <c r="AL29" s="96"/>
      <c r="AM29" s="96"/>
      <c r="AN29" s="96"/>
      <c r="AO29" s="96"/>
      <c r="AP29" s="96"/>
      <c r="AQ29" s="96"/>
      <c r="AR29" s="96"/>
      <c r="AS29" s="96"/>
      <c r="AW29" s="276" t="s">
        <v>251</v>
      </c>
      <c r="AX29" s="277"/>
      <c r="AY29" s="277"/>
      <c r="AZ29" s="277"/>
      <c r="BA29" s="277"/>
      <c r="BB29" s="277"/>
      <c r="BC29" s="278"/>
      <c r="BF29" s="173"/>
      <c r="BG29" s="173"/>
      <c r="BI29" s="174"/>
      <c r="BJ29" s="87"/>
      <c r="BK29" s="87"/>
      <c r="BL29" s="87"/>
      <c r="BO29" s="105" t="str">
        <f>AC38</f>
        <v>Impôts et taxes</v>
      </c>
      <c r="BR29" s="106">
        <f t="shared" ref="BR29:CC29" si="23">$AG38/12</f>
        <v>0</v>
      </c>
      <c r="BS29" s="106">
        <f t="shared" si="23"/>
        <v>0</v>
      </c>
      <c r="BT29" s="106">
        <f t="shared" si="23"/>
        <v>0</v>
      </c>
      <c r="BU29" s="106">
        <f t="shared" si="23"/>
        <v>0</v>
      </c>
      <c r="BV29" s="107">
        <f t="shared" si="23"/>
        <v>0</v>
      </c>
      <c r="BW29" s="145">
        <f t="shared" si="23"/>
        <v>0</v>
      </c>
      <c r="BX29" s="106">
        <f t="shared" si="23"/>
        <v>0</v>
      </c>
      <c r="BY29" s="106">
        <f t="shared" si="23"/>
        <v>0</v>
      </c>
      <c r="BZ29" s="106">
        <f t="shared" si="23"/>
        <v>0</v>
      </c>
      <c r="CA29" s="106">
        <f t="shared" si="23"/>
        <v>0</v>
      </c>
      <c r="CB29" s="106">
        <f t="shared" si="23"/>
        <v>0</v>
      </c>
      <c r="CC29" s="146">
        <f t="shared" si="23"/>
        <v>0</v>
      </c>
      <c r="CD29" s="147">
        <f t="shared" si="4"/>
        <v>0</v>
      </c>
    </row>
    <row r="30" spans="2:82" ht="15" customHeight="1">
      <c r="K30" s="102" t="str">
        <f>'Données à saisir'!A32</f>
        <v>Stock de matières et produits</v>
      </c>
      <c r="L30" s="4"/>
      <c r="M30" s="4"/>
      <c r="N30" s="4"/>
      <c r="O30" s="4"/>
      <c r="P30" s="4"/>
      <c r="Q30" s="103">
        <f>'Données à saisir'!B32</f>
        <v>0</v>
      </c>
      <c r="T30" s="7"/>
      <c r="U30" s="4"/>
      <c r="V30" s="4"/>
      <c r="W30" s="4"/>
      <c r="X30" s="88"/>
      <c r="Y30" s="89"/>
      <c r="Z30" s="90"/>
      <c r="AC30" s="98" t="str">
        <f>'Données à saisir'!A89</f>
        <v>Expert comptable, avocats</v>
      </c>
      <c r="AD30" s="4"/>
      <c r="AE30" s="4"/>
      <c r="AF30" s="4"/>
      <c r="AG30" s="99">
        <f>'Données à saisir'!B89</f>
        <v>0</v>
      </c>
      <c r="AH30" s="99">
        <f>'Données à saisir'!C89</f>
        <v>0</v>
      </c>
      <c r="AI30" s="99">
        <f>'Données à saisir'!D89</f>
        <v>0</v>
      </c>
      <c r="AL30" s="7"/>
      <c r="AO30" s="169"/>
      <c r="AP30" s="169"/>
      <c r="AQ30" s="169"/>
      <c r="AR30" s="169"/>
      <c r="AS30" s="169"/>
      <c r="AT30" s="169"/>
      <c r="AW30" s="279"/>
      <c r="AX30" s="280"/>
      <c r="AY30" s="280"/>
      <c r="AZ30" s="280"/>
      <c r="BA30" s="280"/>
      <c r="BB30" s="280"/>
      <c r="BC30" s="281"/>
      <c r="BF30" s="4"/>
      <c r="BJ30" s="87"/>
      <c r="BK30" s="175"/>
      <c r="BL30" s="87"/>
      <c r="BO30" s="132" t="str">
        <f>AC39</f>
        <v>Salaires employés</v>
      </c>
      <c r="BP30" s="96"/>
      <c r="BQ30" s="96"/>
      <c r="BR30" s="113">
        <f t="shared" ref="BR30:CC30" si="24">$AG39/12</f>
        <v>0</v>
      </c>
      <c r="BS30" s="113">
        <f t="shared" si="24"/>
        <v>0</v>
      </c>
      <c r="BT30" s="113">
        <f t="shared" si="24"/>
        <v>0</v>
      </c>
      <c r="BU30" s="113">
        <f t="shared" si="24"/>
        <v>0</v>
      </c>
      <c r="BV30" s="153">
        <f t="shared" si="24"/>
        <v>0</v>
      </c>
      <c r="BW30" s="154">
        <f t="shared" si="24"/>
        <v>0</v>
      </c>
      <c r="BX30" s="113">
        <f t="shared" si="24"/>
        <v>0</v>
      </c>
      <c r="BY30" s="113">
        <f t="shared" si="24"/>
        <v>0</v>
      </c>
      <c r="BZ30" s="113">
        <f t="shared" si="24"/>
        <v>0</v>
      </c>
      <c r="CA30" s="113">
        <f t="shared" si="24"/>
        <v>0</v>
      </c>
      <c r="CB30" s="113">
        <f t="shared" si="24"/>
        <v>0</v>
      </c>
      <c r="CC30" s="155">
        <f t="shared" si="24"/>
        <v>0</v>
      </c>
      <c r="CD30" s="156">
        <f t="shared" si="4"/>
        <v>0</v>
      </c>
    </row>
    <row r="31" spans="2:82" ht="15" customHeight="1" thickBot="1">
      <c r="K31" s="102" t="str">
        <f>'Données à saisir'!A33</f>
        <v>Trésorerie de départ</v>
      </c>
      <c r="L31" s="4"/>
      <c r="M31" s="4"/>
      <c r="N31" s="4"/>
      <c r="O31" s="4"/>
      <c r="P31" s="4"/>
      <c r="Q31" s="103">
        <f>'Données à saisir'!B33</f>
        <v>0</v>
      </c>
      <c r="T31" s="112" t="s">
        <v>252</v>
      </c>
      <c r="U31" s="96"/>
      <c r="V31" s="96"/>
      <c r="W31" s="96"/>
      <c r="X31" s="176">
        <f>SUM(X33:X39)</f>
        <v>0</v>
      </c>
      <c r="Y31" s="176">
        <f>SUM(Y33:Y39)</f>
        <v>0</v>
      </c>
      <c r="Z31" s="177">
        <f>SUM(Z33:Z39)</f>
        <v>0</v>
      </c>
      <c r="AC31" s="98" t="str">
        <f>'Données à saisir'!A93</f>
        <v>Libellé autre charge 1</v>
      </c>
      <c r="AD31" s="98"/>
      <c r="AG31" s="99">
        <f>'Données à saisir'!B93</f>
        <v>0</v>
      </c>
      <c r="AH31" s="99">
        <f>'Données à saisir'!C93</f>
        <v>0</v>
      </c>
      <c r="AI31" s="99">
        <f>'Données à saisir'!D93</f>
        <v>0</v>
      </c>
      <c r="AL31" s="7"/>
      <c r="AO31" s="169"/>
      <c r="AP31" s="169"/>
      <c r="AQ31" s="169"/>
      <c r="AR31" s="169"/>
      <c r="AS31" s="169"/>
      <c r="AT31" s="169"/>
      <c r="AW31" s="282"/>
      <c r="AX31" s="283"/>
      <c r="AY31" s="283"/>
      <c r="AZ31" s="283"/>
      <c r="BA31" s="283"/>
      <c r="BB31" s="283"/>
      <c r="BC31" s="284"/>
      <c r="BF31" s="178"/>
      <c r="BI31" s="179"/>
      <c r="BJ31" s="180"/>
      <c r="BK31" s="180"/>
      <c r="BL31" s="180"/>
      <c r="BO31" s="105" t="str">
        <f>AC40</f>
        <v>Charges sociales employés</v>
      </c>
      <c r="BR31" s="106">
        <f t="shared" ref="BR31:CC31" si="25">$AG40/12</f>
        <v>0</v>
      </c>
      <c r="BS31" s="106">
        <f t="shared" si="25"/>
        <v>0</v>
      </c>
      <c r="BT31" s="106">
        <f t="shared" si="25"/>
        <v>0</v>
      </c>
      <c r="BU31" s="106">
        <f t="shared" si="25"/>
        <v>0</v>
      </c>
      <c r="BV31" s="107">
        <f t="shared" si="25"/>
        <v>0</v>
      </c>
      <c r="BW31" s="145">
        <f t="shared" si="25"/>
        <v>0</v>
      </c>
      <c r="BX31" s="106">
        <f t="shared" si="25"/>
        <v>0</v>
      </c>
      <c r="BY31" s="106">
        <f t="shared" si="25"/>
        <v>0</v>
      </c>
      <c r="BZ31" s="106">
        <f t="shared" si="25"/>
        <v>0</v>
      </c>
      <c r="CA31" s="106">
        <f t="shared" si="25"/>
        <v>0</v>
      </c>
      <c r="CB31" s="106">
        <f t="shared" si="25"/>
        <v>0</v>
      </c>
      <c r="CC31" s="146">
        <f t="shared" si="25"/>
        <v>0</v>
      </c>
      <c r="CD31" s="147">
        <f t="shared" si="4"/>
        <v>0</v>
      </c>
    </row>
    <row r="32" spans="2:82" ht="15" customHeight="1">
      <c r="K32" s="172"/>
      <c r="O32" s="4" t="s">
        <v>253</v>
      </c>
      <c r="Q32" s="181">
        <f>+SUM(Q12,Q23,Q30:Q31)</f>
        <v>0</v>
      </c>
      <c r="T32" s="182"/>
      <c r="Y32" s="183"/>
      <c r="Z32" s="184"/>
      <c r="AC32" s="98" t="str">
        <f>'Données à saisir'!A94</f>
        <v>Libellé autre charge 2</v>
      </c>
      <c r="AD32" s="98"/>
      <c r="AE32" s="87"/>
      <c r="AF32" s="87"/>
      <c r="AG32" s="99">
        <f>'Données à saisir'!B97</f>
        <v>0</v>
      </c>
      <c r="AH32" s="99">
        <f>'Données à saisir'!C97</f>
        <v>0</v>
      </c>
      <c r="AI32" s="99">
        <f>'Données à saisir'!D97</f>
        <v>0</v>
      </c>
      <c r="BF32" s="4"/>
      <c r="BJ32" s="185"/>
      <c r="BK32" s="185"/>
      <c r="BL32" s="185"/>
      <c r="BO32" s="105" t="str">
        <f>AC41</f>
        <v>Prélèvement dirigeant(s)</v>
      </c>
      <c r="BR32" s="106">
        <f t="shared" ref="BR32:CC32" si="26">$AG41/12</f>
        <v>0</v>
      </c>
      <c r="BS32" s="106">
        <f t="shared" si="26"/>
        <v>0</v>
      </c>
      <c r="BT32" s="106">
        <f t="shared" si="26"/>
        <v>0</v>
      </c>
      <c r="BU32" s="106">
        <f t="shared" si="26"/>
        <v>0</v>
      </c>
      <c r="BV32" s="107">
        <f t="shared" si="26"/>
        <v>0</v>
      </c>
      <c r="BW32" s="145">
        <f t="shared" si="26"/>
        <v>0</v>
      </c>
      <c r="BX32" s="106">
        <f t="shared" si="26"/>
        <v>0</v>
      </c>
      <c r="BY32" s="106">
        <f t="shared" si="26"/>
        <v>0</v>
      </c>
      <c r="BZ32" s="106">
        <f t="shared" si="26"/>
        <v>0</v>
      </c>
      <c r="CA32" s="106">
        <f t="shared" si="26"/>
        <v>0</v>
      </c>
      <c r="CB32" s="106">
        <f t="shared" si="26"/>
        <v>0</v>
      </c>
      <c r="CC32" s="146">
        <f t="shared" si="26"/>
        <v>0</v>
      </c>
      <c r="CD32" s="147">
        <f t="shared" si="4"/>
        <v>0</v>
      </c>
    </row>
    <row r="33" spans="1:82" ht="15" customHeight="1" thickBot="1">
      <c r="K33" s="182"/>
      <c r="Q33" s="186"/>
      <c r="T33" s="98" t="str">
        <f>K13</f>
        <v xml:space="preserve">Frais d’établissement </v>
      </c>
      <c r="X33" s="248">
        <f>'Données à saisir'!$B17/'Données à saisir'!$C$36</f>
        <v>0</v>
      </c>
      <c r="Y33" s="248">
        <f>'Données à saisir'!$B17/'Données à saisir'!$C$36</f>
        <v>0</v>
      </c>
      <c r="Z33" s="248">
        <f>'Données à saisir'!$B17/'Données à saisir'!$C$36</f>
        <v>0</v>
      </c>
      <c r="AC33" s="98" t="str">
        <f>'Données à saisir'!A95</f>
        <v>Libellé autre charge 3</v>
      </c>
      <c r="AD33" s="98"/>
      <c r="AG33" s="99">
        <f>'Données à saisir'!B98</f>
        <v>0</v>
      </c>
      <c r="AH33" s="99">
        <f>'Données à saisir'!C98</f>
        <v>0</v>
      </c>
      <c r="AI33" s="99">
        <f>'Données à saisir'!D98</f>
        <v>0</v>
      </c>
      <c r="AW33" s="171" t="s">
        <v>254</v>
      </c>
      <c r="BF33" s="178"/>
      <c r="BI33" s="179"/>
      <c r="BJ33" s="180"/>
      <c r="BK33" s="180"/>
      <c r="BL33" s="180"/>
      <c r="BO33" s="105" t="str">
        <f>AC42</f>
        <v>Charges sociales dirigeant(s)</v>
      </c>
      <c r="BR33" s="106">
        <f t="shared" ref="BR33:CC33" si="27">$AG42/12</f>
        <v>0</v>
      </c>
      <c r="BS33" s="106">
        <f t="shared" si="27"/>
        <v>0</v>
      </c>
      <c r="BT33" s="106">
        <f t="shared" si="27"/>
        <v>0</v>
      </c>
      <c r="BU33" s="106">
        <f t="shared" si="27"/>
        <v>0</v>
      </c>
      <c r="BV33" s="107">
        <f t="shared" si="27"/>
        <v>0</v>
      </c>
      <c r="BW33" s="145">
        <f t="shared" si="27"/>
        <v>0</v>
      </c>
      <c r="BX33" s="106">
        <f t="shared" si="27"/>
        <v>0</v>
      </c>
      <c r="BY33" s="106">
        <f t="shared" si="27"/>
        <v>0</v>
      </c>
      <c r="BZ33" s="106">
        <f t="shared" si="27"/>
        <v>0</v>
      </c>
      <c r="CA33" s="106">
        <f t="shared" si="27"/>
        <v>0</v>
      </c>
      <c r="CB33" s="106">
        <f t="shared" si="27"/>
        <v>0</v>
      </c>
      <c r="CC33" s="146">
        <f t="shared" si="27"/>
        <v>0</v>
      </c>
      <c r="CD33" s="147">
        <f t="shared" si="4"/>
        <v>0</v>
      </c>
    </row>
    <row r="34" spans="1:82" ht="15" customHeight="1">
      <c r="K34" s="285" t="s">
        <v>255</v>
      </c>
      <c r="L34" s="286"/>
      <c r="M34" s="286"/>
      <c r="N34" s="286"/>
      <c r="O34" s="286"/>
      <c r="P34" s="287"/>
      <c r="Q34" s="291" t="s">
        <v>186</v>
      </c>
      <c r="T34" s="98" t="str">
        <f t="shared" ref="T34" si="28">K15</f>
        <v>Logiciels, formations</v>
      </c>
      <c r="X34" s="248">
        <f>'Données à saisir'!$B18/'Données à saisir'!$C$36</f>
        <v>0</v>
      </c>
      <c r="Y34" s="248">
        <f>'Données à saisir'!$B18/'Données à saisir'!$C$36</f>
        <v>0</v>
      </c>
      <c r="Z34" s="248">
        <f>'Données à saisir'!$B18/'Données à saisir'!$C$36</f>
        <v>0</v>
      </c>
      <c r="AC34" s="98" t="str">
        <f>'Données à saisir'!A96</f>
        <v>Libellé autre charge 4</v>
      </c>
      <c r="AD34" s="7"/>
      <c r="AG34" s="99"/>
      <c r="AH34" s="99"/>
      <c r="AI34" s="261"/>
      <c r="AL34" s="276" t="s">
        <v>256</v>
      </c>
      <c r="AM34" s="277"/>
      <c r="AN34" s="277"/>
      <c r="AO34" s="277"/>
      <c r="AP34" s="277"/>
      <c r="AQ34" s="277"/>
      <c r="AR34" s="277"/>
      <c r="AS34" s="277"/>
      <c r="AT34" s="278"/>
      <c r="AW34" s="173"/>
      <c r="AX34" s="173"/>
      <c r="AZ34" s="174" t="s">
        <v>257</v>
      </c>
      <c r="BA34" s="293" t="s">
        <v>65</v>
      </c>
      <c r="BB34" s="295" t="s">
        <v>66</v>
      </c>
      <c r="BC34" s="297" t="s">
        <v>67</v>
      </c>
      <c r="BF34" s="189"/>
      <c r="BG34" s="190"/>
      <c r="BI34" s="190"/>
      <c r="BJ34" s="191"/>
      <c r="BK34" s="191"/>
      <c r="BL34" s="191"/>
      <c r="BO34" s="128" t="s">
        <v>258</v>
      </c>
      <c r="BP34" s="129"/>
      <c r="BQ34" s="129"/>
      <c r="BR34" s="139">
        <f>SUM(BR30:BR33)</f>
        <v>0</v>
      </c>
      <c r="BS34" s="139">
        <f t="shared" ref="BS34:CC34" si="29">SUM(BS30:BS33)</f>
        <v>0</v>
      </c>
      <c r="BT34" s="139">
        <f t="shared" si="29"/>
        <v>0</v>
      </c>
      <c r="BU34" s="139">
        <f t="shared" si="29"/>
        <v>0</v>
      </c>
      <c r="BV34" s="140">
        <f t="shared" si="29"/>
        <v>0</v>
      </c>
      <c r="BW34" s="161">
        <f t="shared" si="29"/>
        <v>0</v>
      </c>
      <c r="BX34" s="139">
        <f t="shared" si="29"/>
        <v>0</v>
      </c>
      <c r="BY34" s="139">
        <f t="shared" si="29"/>
        <v>0</v>
      </c>
      <c r="BZ34" s="139">
        <f t="shared" si="29"/>
        <v>0</v>
      </c>
      <c r="CA34" s="139">
        <f t="shared" si="29"/>
        <v>0</v>
      </c>
      <c r="CB34" s="139">
        <f t="shared" si="29"/>
        <v>0</v>
      </c>
      <c r="CC34" s="162">
        <f t="shared" si="29"/>
        <v>0</v>
      </c>
      <c r="CD34" s="163">
        <f t="shared" si="4"/>
        <v>0</v>
      </c>
    </row>
    <row r="35" spans="1:82" ht="15" customHeight="1">
      <c r="K35" s="288"/>
      <c r="L35" s="289"/>
      <c r="M35" s="289"/>
      <c r="N35" s="289"/>
      <c r="O35" s="289"/>
      <c r="P35" s="290"/>
      <c r="Q35" s="292"/>
      <c r="T35" s="98" t="str">
        <f>K17</f>
        <v>Droits d’entrée</v>
      </c>
      <c r="X35" s="248">
        <f>'Données à saisir'!$B19/'Données à saisir'!$C$36</f>
        <v>0</v>
      </c>
      <c r="Y35" s="248">
        <f>'Données à saisir'!$B19/'Données à saisir'!$C$36</f>
        <v>0</v>
      </c>
      <c r="Z35" s="248">
        <f>'Données à saisir'!$B19/'Données à saisir'!$C$36</f>
        <v>0</v>
      </c>
      <c r="AC35" s="98" t="str">
        <f>'Données à saisir'!A97</f>
        <v>Libellé autre charge 5</v>
      </c>
      <c r="AD35" s="7"/>
      <c r="AG35" s="99"/>
      <c r="AH35" s="99"/>
      <c r="AI35" s="261"/>
      <c r="AL35" s="279"/>
      <c r="AM35" s="280"/>
      <c r="AN35" s="280"/>
      <c r="AO35" s="280"/>
      <c r="AP35" s="280"/>
      <c r="AQ35" s="280"/>
      <c r="AR35" s="280"/>
      <c r="AS35" s="280"/>
      <c r="AT35" s="281"/>
      <c r="AW35" s="128" t="s">
        <v>259</v>
      </c>
      <c r="AX35" s="129"/>
      <c r="AY35" s="129"/>
      <c r="AZ35" s="129"/>
      <c r="BA35" s="294"/>
      <c r="BB35" s="296"/>
      <c r="BC35" s="298"/>
      <c r="BO35" s="105" t="str">
        <f>AC44</f>
        <v>Frais bancaires, charges financières</v>
      </c>
      <c r="BP35" s="4"/>
      <c r="BQ35" s="4"/>
      <c r="BR35" s="106">
        <f t="shared" ref="BR35:CC35" si="30">$AG44/12</f>
        <v>0</v>
      </c>
      <c r="BS35" s="106">
        <f t="shared" si="30"/>
        <v>0</v>
      </c>
      <c r="BT35" s="106">
        <f t="shared" si="30"/>
        <v>0</v>
      </c>
      <c r="BU35" s="106">
        <f t="shared" si="30"/>
        <v>0</v>
      </c>
      <c r="BV35" s="107">
        <f t="shared" si="30"/>
        <v>0</v>
      </c>
      <c r="BW35" s="145">
        <f t="shared" si="30"/>
        <v>0</v>
      </c>
      <c r="BX35" s="106">
        <f t="shared" si="30"/>
        <v>0</v>
      </c>
      <c r="BY35" s="106">
        <f t="shared" si="30"/>
        <v>0</v>
      </c>
      <c r="BZ35" s="106">
        <f t="shared" si="30"/>
        <v>0</v>
      </c>
      <c r="CA35" s="106">
        <f t="shared" si="30"/>
        <v>0</v>
      </c>
      <c r="CB35" s="106">
        <f t="shared" si="30"/>
        <v>0</v>
      </c>
      <c r="CC35" s="146">
        <f t="shared" si="30"/>
        <v>0</v>
      </c>
      <c r="CD35" s="147">
        <f t="shared" si="4"/>
        <v>0</v>
      </c>
    </row>
    <row r="36" spans="1:82" ht="15" customHeight="1" thickBot="1">
      <c r="K36" s="95"/>
      <c r="L36" s="96"/>
      <c r="M36" s="96"/>
      <c r="N36" s="96"/>
      <c r="O36" s="96"/>
      <c r="P36" s="96"/>
      <c r="Q36" s="97"/>
      <c r="T36" s="98" t="str">
        <f>K21</f>
        <v>Frais de dossier</v>
      </c>
      <c r="X36" s="248">
        <f>'Données à saisir'!$B20/'Données à saisir'!$C$36</f>
        <v>0</v>
      </c>
      <c r="Y36" s="248">
        <f>'Données à saisir'!$B20/'Données à saisir'!$C$36</f>
        <v>0</v>
      </c>
      <c r="Z36" s="248">
        <f>'Données à saisir'!$B20/'Données à saisir'!$C$36</f>
        <v>0</v>
      </c>
      <c r="AC36" s="98" t="str">
        <f>'Données à saisir'!A98</f>
        <v>Libellé autre charge 6</v>
      </c>
      <c r="AG36" s="99"/>
      <c r="AH36" s="99"/>
      <c r="AI36" s="124"/>
      <c r="AL36" s="282"/>
      <c r="AM36" s="283"/>
      <c r="AN36" s="283"/>
      <c r="AO36" s="283"/>
      <c r="AP36" s="283"/>
      <c r="AQ36" s="283"/>
      <c r="AR36" s="283"/>
      <c r="AS36" s="283"/>
      <c r="AT36" s="284"/>
      <c r="AW36" s="105" t="s">
        <v>260</v>
      </c>
      <c r="AZ36" s="179">
        <f>'Données à saisir'!D130</f>
        <v>30</v>
      </c>
      <c r="BA36" s="192">
        <f>BA11/365*$AZ36</f>
        <v>0</v>
      </c>
      <c r="BB36" s="193">
        <f>BB11/365*$AZ36</f>
        <v>0</v>
      </c>
      <c r="BC36" s="194">
        <f>BC11/365*$AZ36</f>
        <v>0</v>
      </c>
      <c r="BO36" s="128" t="s">
        <v>261</v>
      </c>
      <c r="BP36" s="129"/>
      <c r="BQ36" s="129"/>
      <c r="BR36" s="139">
        <f>SUM(BR24:BR29,BR34:BR35)</f>
        <v>0</v>
      </c>
      <c r="BS36" s="139">
        <f>SUM(BS24:BS29,BS34:BS35)</f>
        <v>0</v>
      </c>
      <c r="BT36" s="139">
        <f>SUM(BT24:BT29,BT34:BT35)</f>
        <v>0</v>
      </c>
      <c r="BU36" s="139">
        <f>SUM(BU24:BU29,BU34:BU35)</f>
        <v>0</v>
      </c>
      <c r="BV36" s="140">
        <f>SUM(BV24:BV29,BV34:BV35)</f>
        <v>0</v>
      </c>
      <c r="BW36" s="161">
        <f t="shared" ref="BW36:CC36" si="31">SUM(BW24:BW29,BW34:BW35)</f>
        <v>0</v>
      </c>
      <c r="BX36" s="139">
        <f t="shared" si="31"/>
        <v>0</v>
      </c>
      <c r="BY36" s="139">
        <f t="shared" si="31"/>
        <v>0</v>
      </c>
      <c r="BZ36" s="139">
        <f t="shared" si="31"/>
        <v>0</v>
      </c>
      <c r="CA36" s="139">
        <f t="shared" si="31"/>
        <v>0</v>
      </c>
      <c r="CB36" s="139">
        <f t="shared" si="31"/>
        <v>0</v>
      </c>
      <c r="CC36" s="162">
        <f t="shared" si="31"/>
        <v>0</v>
      </c>
      <c r="CD36" s="163">
        <f t="shared" si="4"/>
        <v>0</v>
      </c>
    </row>
    <row r="37" spans="1:82" ht="15" customHeight="1">
      <c r="K37" s="102" t="s">
        <v>262</v>
      </c>
      <c r="Q37" s="103">
        <f>SUM(Q38:Q39)</f>
        <v>0</v>
      </c>
      <c r="T37" s="98" t="str">
        <f>K22</f>
        <v>Frais de notaire ou d’avocat</v>
      </c>
      <c r="X37" s="248">
        <f>'Données à saisir'!$B21/'Données à saisir'!$C$36</f>
        <v>0</v>
      </c>
      <c r="Y37" s="248">
        <f>'Données à saisir'!$B21/'Données à saisir'!$C$36</f>
        <v>0</v>
      </c>
      <c r="Z37" s="248">
        <f>'Données à saisir'!$B21/'Données à saisir'!$C$36</f>
        <v>0</v>
      </c>
      <c r="AC37" s="128" t="s">
        <v>218</v>
      </c>
      <c r="AD37" s="129"/>
      <c r="AE37" s="129"/>
      <c r="AF37" s="129"/>
      <c r="AG37" s="139">
        <f>AG16-AG17</f>
        <v>0</v>
      </c>
      <c r="AH37" s="139">
        <f>AH16-AH17</f>
        <v>0</v>
      </c>
      <c r="AI37" s="140">
        <f>AI16-AI17</f>
        <v>0</v>
      </c>
      <c r="AW37" s="128" t="s">
        <v>263</v>
      </c>
      <c r="AX37" s="129"/>
      <c r="AY37" s="129"/>
      <c r="AZ37" s="129"/>
      <c r="BA37" s="196"/>
      <c r="BB37" s="197"/>
      <c r="BC37" s="198"/>
      <c r="BF37" s="199"/>
      <c r="BG37" s="199"/>
      <c r="BH37" s="199"/>
      <c r="BI37" s="199"/>
      <c r="BJ37" s="199"/>
      <c r="BK37" s="199"/>
      <c r="BL37" s="199"/>
      <c r="BO37" s="128" t="s">
        <v>264</v>
      </c>
      <c r="BP37" s="129"/>
      <c r="BQ37" s="129"/>
      <c r="BR37" s="139">
        <f>SUM(BR15:BR20)</f>
        <v>0</v>
      </c>
      <c r="BS37" s="139">
        <f>SUM(BS15:BS20)</f>
        <v>0</v>
      </c>
      <c r="BT37" s="139">
        <f>SUM(BT15:BT20)</f>
        <v>0</v>
      </c>
      <c r="BU37" s="139">
        <f>SUM(BU15:BU20)</f>
        <v>0</v>
      </c>
      <c r="BV37" s="140">
        <f>SUM(BV15:BV20)</f>
        <v>0</v>
      </c>
      <c r="BW37" s="161">
        <f t="shared" ref="BW37:CC37" si="32">SUM(BW15:BW20)</f>
        <v>0</v>
      </c>
      <c r="BX37" s="139">
        <f t="shared" si="32"/>
        <v>0</v>
      </c>
      <c r="BY37" s="139">
        <f t="shared" si="32"/>
        <v>0</v>
      </c>
      <c r="BZ37" s="139">
        <f t="shared" si="32"/>
        <v>0</v>
      </c>
      <c r="CA37" s="139">
        <f t="shared" si="32"/>
        <v>0</v>
      </c>
      <c r="CB37" s="139">
        <f t="shared" si="32"/>
        <v>0</v>
      </c>
      <c r="CC37" s="162">
        <f t="shared" si="32"/>
        <v>0</v>
      </c>
      <c r="CD37" s="163">
        <f t="shared" si="4"/>
        <v>0</v>
      </c>
    </row>
    <row r="38" spans="1:82" ht="15" customHeight="1">
      <c r="A38" s="16"/>
      <c r="K38" s="98" t="str">
        <f>'Données à saisir'!A59</f>
        <v>Apport personnel ou familial</v>
      </c>
      <c r="Q38" s="108">
        <f>'Données à saisir'!B59</f>
        <v>0</v>
      </c>
      <c r="T38" s="98"/>
      <c r="X38" s="187"/>
      <c r="Y38" s="187"/>
      <c r="Z38" s="188"/>
      <c r="AC38" s="102" t="s">
        <v>223</v>
      </c>
      <c r="AG38" s="110">
        <f>'Données à saisir'!B91</f>
        <v>0</v>
      </c>
      <c r="AH38" s="110">
        <f>'Données à saisir'!C91</f>
        <v>0</v>
      </c>
      <c r="AI38" s="110">
        <f>'Données à saisir'!D91</f>
        <v>0</v>
      </c>
      <c r="AW38" s="200" t="s">
        <v>265</v>
      </c>
      <c r="AX38" s="201"/>
      <c r="AY38" s="201"/>
      <c r="AZ38" s="202">
        <f>'Données à saisir'!D131</f>
        <v>30</v>
      </c>
      <c r="BA38" s="192">
        <f>BA12/365*$AZ38</f>
        <v>0</v>
      </c>
      <c r="BB38" s="193">
        <f>BB12/365*$AZ38</f>
        <v>0</v>
      </c>
      <c r="BC38" s="194">
        <f>BC12/365*$AZ38</f>
        <v>0</v>
      </c>
      <c r="BF38" s="199"/>
      <c r="BG38" s="199"/>
      <c r="BH38" s="199"/>
      <c r="BI38" s="199"/>
      <c r="BJ38" s="199"/>
      <c r="BK38" s="199"/>
      <c r="BL38" s="199"/>
      <c r="BO38" s="105" t="s">
        <v>266</v>
      </c>
      <c r="BR38" s="99">
        <v>0</v>
      </c>
      <c r="BS38" s="106">
        <f>BR40</f>
        <v>0</v>
      </c>
      <c r="BT38" s="106">
        <f>BS40</f>
        <v>0</v>
      </c>
      <c r="BU38" s="106">
        <f>BT40</f>
        <v>0</v>
      </c>
      <c r="BV38" s="144">
        <f>BU40</f>
        <v>0</v>
      </c>
      <c r="BW38" s="145">
        <f>BV40</f>
        <v>0</v>
      </c>
      <c r="BX38" s="106">
        <f t="shared" ref="BX38:CC38" si="33">BW40</f>
        <v>0</v>
      </c>
      <c r="BY38" s="106">
        <f t="shared" si="33"/>
        <v>0</v>
      </c>
      <c r="BZ38" s="106">
        <f t="shared" si="33"/>
        <v>0</v>
      </c>
      <c r="CA38" s="106">
        <f t="shared" si="33"/>
        <v>0</v>
      </c>
      <c r="CB38" s="106">
        <f t="shared" si="33"/>
        <v>0</v>
      </c>
      <c r="CC38" s="146">
        <f t="shared" si="33"/>
        <v>0</v>
      </c>
      <c r="CD38" s="147"/>
    </row>
    <row r="39" spans="1:82" ht="15" customHeight="1">
      <c r="K39" s="98" t="str">
        <f>'Données à saisir'!A60</f>
        <v>Apports en nature (en valeur)</v>
      </c>
      <c r="Q39" s="108">
        <f>'Données à saisir'!B60</f>
        <v>0</v>
      </c>
      <c r="T39" s="98"/>
      <c r="X39" s="187"/>
      <c r="Y39" s="187"/>
      <c r="Z39" s="188"/>
      <c r="AC39" s="102" t="s">
        <v>267</v>
      </c>
      <c r="AG39" s="110">
        <f>'plan financier'!X19</f>
        <v>0</v>
      </c>
      <c r="AH39" s="110">
        <f>'plan financier'!Y19</f>
        <v>0</v>
      </c>
      <c r="AI39" s="110">
        <f>'plan financier'!Z19</f>
        <v>0</v>
      </c>
      <c r="AW39" s="203" t="s">
        <v>268</v>
      </c>
      <c r="AX39" s="204"/>
      <c r="AY39" s="129"/>
      <c r="AZ39" s="205"/>
      <c r="BA39" s="206">
        <f>BA36-BA38</f>
        <v>0</v>
      </c>
      <c r="BB39" s="207">
        <f>BB36-BB38</f>
        <v>0</v>
      </c>
      <c r="BC39" s="208">
        <f>BC36-BC38</f>
        <v>0</v>
      </c>
      <c r="BF39" s="199"/>
      <c r="BG39" s="199"/>
      <c r="BH39" s="199"/>
      <c r="BI39" s="199"/>
      <c r="BJ39" s="199"/>
      <c r="BK39" s="199"/>
      <c r="BL39" s="199"/>
      <c r="BO39" s="125" t="s">
        <v>269</v>
      </c>
      <c r="BP39" s="87"/>
      <c r="BQ39" s="87"/>
      <c r="BR39" s="110">
        <f>BR37-BR36</f>
        <v>0</v>
      </c>
      <c r="BS39" s="110">
        <f t="shared" ref="BS39:CC39" si="34">BS37-BS36</f>
        <v>0</v>
      </c>
      <c r="BT39" s="110">
        <f t="shared" si="34"/>
        <v>0</v>
      </c>
      <c r="BU39" s="110">
        <f t="shared" si="34"/>
        <v>0</v>
      </c>
      <c r="BV39" s="148">
        <f t="shared" si="34"/>
        <v>0</v>
      </c>
      <c r="BW39" s="209">
        <f t="shared" si="34"/>
        <v>0</v>
      </c>
      <c r="BX39" s="110">
        <f t="shared" si="34"/>
        <v>0</v>
      </c>
      <c r="BY39" s="110">
        <f t="shared" si="34"/>
        <v>0</v>
      </c>
      <c r="BZ39" s="110">
        <f t="shared" si="34"/>
        <v>0</v>
      </c>
      <c r="CA39" s="110">
        <f t="shared" si="34"/>
        <v>0</v>
      </c>
      <c r="CB39" s="110">
        <f t="shared" si="34"/>
        <v>0</v>
      </c>
      <c r="CC39" s="168">
        <f t="shared" si="34"/>
        <v>0</v>
      </c>
      <c r="CD39" s="210"/>
    </row>
    <row r="40" spans="1:82" ht="15" customHeight="1">
      <c r="K40" s="102" t="s">
        <v>270</v>
      </c>
      <c r="N40" s="211" t="s">
        <v>271</v>
      </c>
      <c r="O40" s="211" t="s">
        <v>272</v>
      </c>
      <c r="Q40" s="103">
        <f>SUM(Q41:Q43)</f>
        <v>0</v>
      </c>
      <c r="T40" s="112" t="s">
        <v>273</v>
      </c>
      <c r="U40" s="96"/>
      <c r="V40" s="96"/>
      <c r="W40" s="96"/>
      <c r="X40" s="176">
        <f>SUM(X42:X46)</f>
        <v>0</v>
      </c>
      <c r="Y40" s="176">
        <f>SUM(Y42:Y46)</f>
        <v>0</v>
      </c>
      <c r="Z40" s="212">
        <f>SUM(Z42:Z46)</f>
        <v>0</v>
      </c>
      <c r="AC40" s="105" t="s">
        <v>274</v>
      </c>
      <c r="AG40" s="106">
        <f>X21</f>
        <v>0</v>
      </c>
      <c r="AH40" s="106">
        <f t="shared" ref="AH40:AI40" si="35">Y21</f>
        <v>0</v>
      </c>
      <c r="AI40" s="106">
        <f t="shared" si="35"/>
        <v>0</v>
      </c>
      <c r="AO40" s="271" t="s">
        <v>65</v>
      </c>
      <c r="AP40" s="213"/>
      <c r="AQ40" s="273" t="s">
        <v>66</v>
      </c>
      <c r="AR40" s="214"/>
      <c r="AS40" s="273" t="s">
        <v>67</v>
      </c>
      <c r="AT40" s="86"/>
      <c r="BO40" s="128" t="s">
        <v>275</v>
      </c>
      <c r="BP40" s="129"/>
      <c r="BQ40" s="129"/>
      <c r="BR40" s="139">
        <f>BR39</f>
        <v>0</v>
      </c>
      <c r="BS40" s="139">
        <f>BS38+BS39</f>
        <v>0</v>
      </c>
      <c r="BT40" s="139">
        <f>BT38+BT39</f>
        <v>0</v>
      </c>
      <c r="BU40" s="139">
        <f>BU38+BU39</f>
        <v>0</v>
      </c>
      <c r="BV40" s="140">
        <f t="shared" ref="BV40:CC40" si="36">BV38+BV39</f>
        <v>0</v>
      </c>
      <c r="BW40" s="161">
        <f t="shared" si="36"/>
        <v>0</v>
      </c>
      <c r="BX40" s="139">
        <f t="shared" si="36"/>
        <v>0</v>
      </c>
      <c r="BY40" s="139">
        <f t="shared" si="36"/>
        <v>0</v>
      </c>
      <c r="BZ40" s="139">
        <f t="shared" si="36"/>
        <v>0</v>
      </c>
      <c r="CA40" s="139">
        <f t="shared" si="36"/>
        <v>0</v>
      </c>
      <c r="CB40" s="139">
        <f t="shared" si="36"/>
        <v>0</v>
      </c>
      <c r="CC40" s="162">
        <f t="shared" si="36"/>
        <v>0</v>
      </c>
      <c r="CD40" s="163"/>
    </row>
    <row r="41" spans="1:82" ht="15" customHeight="1">
      <c r="K41" s="98" t="str">
        <f>'Données à saisir'!A61</f>
        <v>Prêt n°1 (nom de la banque)</v>
      </c>
      <c r="N41" s="215">
        <f>'Données à saisir'!C61</f>
        <v>0</v>
      </c>
      <c r="O41" s="263">
        <f>'Données à saisir'!D61</f>
        <v>0</v>
      </c>
      <c r="Q41" s="108">
        <f>'Données à saisir'!B61</f>
        <v>0</v>
      </c>
      <c r="T41" s="182"/>
      <c r="X41" s="183"/>
      <c r="Y41" s="183"/>
      <c r="Z41" s="184"/>
      <c r="AC41" s="102" t="s">
        <v>276</v>
      </c>
      <c r="AG41" s="110">
        <f>X15</f>
        <v>0</v>
      </c>
      <c r="AH41" s="110">
        <f t="shared" ref="AH41:AI41" si="37">Y15</f>
        <v>0</v>
      </c>
      <c r="AI41" s="110">
        <f t="shared" si="37"/>
        <v>0</v>
      </c>
      <c r="AL41" s="87"/>
      <c r="AO41" s="272"/>
      <c r="AP41" s="216"/>
      <c r="AQ41" s="274"/>
      <c r="AR41" s="217"/>
      <c r="AS41" s="274"/>
      <c r="AT41" s="104"/>
      <c r="BO41" s="105"/>
      <c r="BR41" s="218" t="str">
        <f>IF(BR40&lt;0,BR40,"")</f>
        <v/>
      </c>
      <c r="BS41" s="218" t="str">
        <f t="shared" ref="BS41:CC41" si="38">IF(BS40&lt;0,BS40,"")</f>
        <v/>
      </c>
      <c r="BT41" s="218" t="str">
        <f t="shared" si="38"/>
        <v/>
      </c>
      <c r="BU41" s="218" t="str">
        <f t="shared" si="38"/>
        <v/>
      </c>
      <c r="BV41" s="219" t="str">
        <f t="shared" si="38"/>
        <v/>
      </c>
      <c r="BW41" s="220" t="str">
        <f t="shared" si="38"/>
        <v/>
      </c>
      <c r="BX41" s="218" t="str">
        <f t="shared" si="38"/>
        <v/>
      </c>
      <c r="BY41" s="218" t="str">
        <f t="shared" si="38"/>
        <v/>
      </c>
      <c r="BZ41" s="218" t="str">
        <f t="shared" si="38"/>
        <v/>
      </c>
      <c r="CA41" s="218" t="str">
        <f t="shared" si="38"/>
        <v/>
      </c>
      <c r="CB41" s="218" t="str">
        <f t="shared" si="38"/>
        <v/>
      </c>
      <c r="CC41" s="221" t="str">
        <f t="shared" si="38"/>
        <v/>
      </c>
      <c r="CD41" s="222">
        <f>SUM(BR41:CC41)</f>
        <v>0</v>
      </c>
    </row>
    <row r="42" spans="1:82" ht="15" customHeight="1" thickBot="1">
      <c r="K42" s="98" t="str">
        <f>'Données à saisir'!A62</f>
        <v>Prêt n°2 (nom de la banque)</v>
      </c>
      <c r="N42" s="215">
        <f>'Données à saisir'!C62</f>
        <v>0</v>
      </c>
      <c r="O42" s="263">
        <f>'Données à saisir'!D62</f>
        <v>0</v>
      </c>
      <c r="Q42" s="108">
        <f>'Données à saisir'!B62</f>
        <v>0</v>
      </c>
      <c r="T42" s="98" t="str">
        <f>K24</f>
        <v>Enseigne et éléments de communication</v>
      </c>
      <c r="X42" s="248">
        <f>'Données à saisir'!$B27/'Données à saisir'!$C$36</f>
        <v>0</v>
      </c>
      <c r="Y42" s="248">
        <f>'Données à saisir'!$B27/'Données à saisir'!$C$36</f>
        <v>0</v>
      </c>
      <c r="Z42" s="248">
        <f>'Données à saisir'!$B27/'Données à saisir'!$C$36</f>
        <v>0</v>
      </c>
      <c r="AC42" s="105" t="s">
        <v>277</v>
      </c>
      <c r="AF42" s="16"/>
      <c r="AG42" s="106">
        <f>X17</f>
        <v>0</v>
      </c>
      <c r="AH42" s="106">
        <f t="shared" ref="AH42:AI42" si="39">Y17</f>
        <v>0</v>
      </c>
      <c r="AI42" s="106">
        <f t="shared" si="39"/>
        <v>0</v>
      </c>
      <c r="AL42" s="128" t="s">
        <v>247</v>
      </c>
      <c r="AM42" s="129"/>
      <c r="AN42" s="129"/>
      <c r="AO42" s="162">
        <f>AO27</f>
        <v>0</v>
      </c>
      <c r="AP42" s="223"/>
      <c r="AQ42" s="162">
        <f>AQ27</f>
        <v>0</v>
      </c>
      <c r="AR42" s="223"/>
      <c r="AS42" s="224">
        <f>AS27</f>
        <v>0</v>
      </c>
      <c r="AT42" s="140"/>
      <c r="AW42" s="173"/>
      <c r="AX42" s="173"/>
      <c r="AZ42" s="174"/>
      <c r="BA42" s="270"/>
      <c r="BB42" s="270"/>
      <c r="BC42" s="270"/>
      <c r="BF42" s="173"/>
      <c r="BG42" s="173"/>
      <c r="BI42" s="174"/>
      <c r="BJ42" s="87"/>
      <c r="BK42" s="87"/>
      <c r="BL42" s="87"/>
      <c r="BO42" s="225"/>
      <c r="BP42" s="158"/>
      <c r="BQ42" s="158"/>
      <c r="BR42" s="165"/>
      <c r="BS42" s="165"/>
      <c r="BT42" s="165"/>
      <c r="BU42" s="165"/>
      <c r="BV42" s="226"/>
      <c r="BW42" s="227"/>
      <c r="BX42" s="165"/>
      <c r="BY42" s="165"/>
      <c r="BZ42" s="165"/>
      <c r="CA42" s="165"/>
      <c r="CB42" s="165"/>
      <c r="CC42" s="228"/>
      <c r="CD42" s="229"/>
    </row>
    <row r="43" spans="1:82" ht="15" customHeight="1">
      <c r="K43" s="98" t="str">
        <f>'Données à saisir'!A63</f>
        <v>Prêt n°3 (nom de la banque)</v>
      </c>
      <c r="N43" s="215">
        <f>'Données à saisir'!C63</f>
        <v>0</v>
      </c>
      <c r="O43" s="263">
        <f>'Données à saisir'!D63</f>
        <v>0</v>
      </c>
      <c r="Q43" s="108">
        <f>'Données à saisir'!B63</f>
        <v>0</v>
      </c>
      <c r="T43" s="98" t="str">
        <f>K25</f>
        <v>Achat immobilier</v>
      </c>
      <c r="X43" s="248">
        <f>'Données à saisir'!$B28/'Données à saisir'!$C$36</f>
        <v>0</v>
      </c>
      <c r="Y43" s="248">
        <f>'Données à saisir'!$B28/'Données à saisir'!$C$36</f>
        <v>0</v>
      </c>
      <c r="Z43" s="248">
        <f>'Données à saisir'!$B28/'Données à saisir'!$C$36</f>
        <v>0</v>
      </c>
      <c r="AC43" s="128" t="s">
        <v>230</v>
      </c>
      <c r="AD43" s="129"/>
      <c r="AE43" s="129"/>
      <c r="AF43" s="129"/>
      <c r="AG43" s="139">
        <f>AG37-SUM(AG38:AG42)</f>
        <v>0</v>
      </c>
      <c r="AH43" s="139">
        <f t="shared" ref="AH43:AI43" si="40">AH37-SUM(AH38:AH42)</f>
        <v>0</v>
      </c>
      <c r="AI43" s="140">
        <f t="shared" si="40"/>
        <v>0</v>
      </c>
      <c r="AL43" s="230" t="s">
        <v>278</v>
      </c>
      <c r="AM43" s="4"/>
      <c r="AN43" s="4"/>
      <c r="AO43" s="146">
        <f>AO22</f>
        <v>0</v>
      </c>
      <c r="AP43" s="231"/>
      <c r="AQ43" s="146">
        <f>AQ22</f>
        <v>0</v>
      </c>
      <c r="AR43" s="231"/>
      <c r="AS43" s="232">
        <f>AS22</f>
        <v>0</v>
      </c>
      <c r="AT43" s="107"/>
      <c r="AW43" s="4"/>
      <c r="BA43" s="270"/>
      <c r="BB43" s="270"/>
      <c r="BC43" s="270"/>
      <c r="BF43" s="4"/>
      <c r="BJ43" s="87"/>
      <c r="BK43" s="87"/>
      <c r="BL43" s="87"/>
      <c r="BO43" s="42"/>
      <c r="BP43" s="4"/>
      <c r="BQ43" s="4"/>
      <c r="BR43" s="233"/>
      <c r="BS43" s="233"/>
      <c r="BT43" s="233"/>
      <c r="BU43" s="233"/>
      <c r="BV43" s="233"/>
      <c r="CC43" s="167"/>
    </row>
    <row r="44" spans="1:82" ht="15" customHeight="1">
      <c r="K44" s="102" t="str">
        <f>'Données à saisir'!A64</f>
        <v>Subvention n°1 (libellé)</v>
      </c>
      <c r="Q44" s="108">
        <f>'Données à saisir'!B64</f>
        <v>0</v>
      </c>
      <c r="T44" s="98" t="str">
        <f>K26</f>
        <v>Travaux et aménagements</v>
      </c>
      <c r="X44" s="248">
        <f>'Données à saisir'!$B29/'Données à saisir'!$C$36</f>
        <v>0</v>
      </c>
      <c r="Y44" s="248">
        <f>'Données à saisir'!$B29/'Données à saisir'!$C$36</f>
        <v>0</v>
      </c>
      <c r="Z44" s="248">
        <f>'Données à saisir'!$B29/'Données à saisir'!$C$36</f>
        <v>0</v>
      </c>
      <c r="AC44" s="102" t="s">
        <v>279</v>
      </c>
      <c r="AD44" s="4"/>
      <c r="AE44" s="4"/>
      <c r="AF44" s="4"/>
      <c r="AG44" s="110">
        <f>'Données à saisir'!B90</f>
        <v>0</v>
      </c>
      <c r="AH44" s="110">
        <f>'Données à saisir'!C90</f>
        <v>0</v>
      </c>
      <c r="AI44" s="110">
        <f>'Données à saisir'!D90</f>
        <v>0</v>
      </c>
      <c r="AL44" s="128" t="s">
        <v>249</v>
      </c>
      <c r="AM44" s="129"/>
      <c r="AN44" s="129"/>
      <c r="AO44" s="162">
        <f>AO42+AO43</f>
        <v>0</v>
      </c>
      <c r="AP44" s="223"/>
      <c r="AQ44" s="162">
        <f t="shared" ref="AQ44:AS44" si="41">AQ42+AQ43</f>
        <v>0</v>
      </c>
      <c r="AR44" s="223"/>
      <c r="AS44" s="224">
        <f t="shared" si="41"/>
        <v>0</v>
      </c>
      <c r="AT44" s="140"/>
      <c r="AW44" s="178"/>
      <c r="AZ44" s="179"/>
      <c r="BA44" s="180"/>
      <c r="BB44" s="180"/>
      <c r="BC44" s="180"/>
      <c r="BF44" s="178"/>
      <c r="BI44" s="179"/>
      <c r="BJ44" s="180"/>
      <c r="BK44" s="180"/>
      <c r="BL44" s="180"/>
      <c r="BO44" s="4"/>
      <c r="BR44" s="233"/>
      <c r="BS44" s="233"/>
      <c r="BT44" s="233"/>
      <c r="BU44" s="233"/>
      <c r="BV44" s="233"/>
      <c r="CC44" s="167"/>
    </row>
    <row r="45" spans="1:82" ht="15" customHeight="1">
      <c r="K45" s="102" t="str">
        <f>'Données à saisir'!A65</f>
        <v>Subvention n°2 (libellé)</v>
      </c>
      <c r="Q45" s="108">
        <f>'Données à saisir'!B65</f>
        <v>0</v>
      </c>
      <c r="T45" s="98" t="str">
        <f>K27</f>
        <v>Matériel</v>
      </c>
      <c r="X45" s="248">
        <f>'Données à saisir'!$B30/'Données à saisir'!$C$36</f>
        <v>0</v>
      </c>
      <c r="Y45" s="248">
        <f>'Données à saisir'!$B30/'Données à saisir'!$C$36</f>
        <v>0</v>
      </c>
      <c r="Z45" s="248">
        <f>'Données à saisir'!$B30/'Données à saisir'!$C$36</f>
        <v>0</v>
      </c>
      <c r="AC45" s="102" t="s">
        <v>280</v>
      </c>
      <c r="AD45" s="4"/>
      <c r="AE45" s="4"/>
      <c r="AF45" s="4"/>
      <c r="AG45" s="110">
        <f>X48</f>
        <v>0</v>
      </c>
      <c r="AH45" s="110">
        <f t="shared" ref="AH45:AI45" si="42">Y48</f>
        <v>0</v>
      </c>
      <c r="AI45" s="110">
        <f t="shared" si="42"/>
        <v>0</v>
      </c>
      <c r="AL45" s="105" t="s">
        <v>281</v>
      </c>
      <c r="AO45" s="146">
        <f>'Données à saisir'!$C68</f>
        <v>0</v>
      </c>
      <c r="AP45" s="231"/>
      <c r="AQ45" s="146">
        <f>'Données à saisir'!$C68</f>
        <v>0</v>
      </c>
      <c r="AR45" s="231"/>
      <c r="AS45" s="146">
        <f>'Données à saisir'!$C68</f>
        <v>0</v>
      </c>
      <c r="AT45" s="107"/>
      <c r="AW45" s="178"/>
      <c r="AZ45" s="179"/>
      <c r="BA45" s="180"/>
      <c r="BB45" s="180"/>
      <c r="BC45" s="180"/>
      <c r="BF45" s="178"/>
      <c r="BI45" s="179"/>
      <c r="BJ45" s="180"/>
      <c r="BK45" s="180"/>
      <c r="BL45" s="180"/>
      <c r="BO45" s="42"/>
      <c r="BR45" s="233"/>
      <c r="BS45" s="233"/>
      <c r="BT45" s="233"/>
      <c r="BU45" s="233"/>
      <c r="BV45" s="233"/>
    </row>
    <row r="46" spans="1:82" ht="15" customHeight="1">
      <c r="K46" s="102" t="str">
        <f>'Données à saisir'!A66</f>
        <v>Autre financement</v>
      </c>
      <c r="Q46" s="108">
        <f>'Données à saisir'!B66</f>
        <v>0</v>
      </c>
      <c r="T46" s="98" t="str">
        <f>K28</f>
        <v>Matériel de bureau</v>
      </c>
      <c r="X46" s="248">
        <f>'Données à saisir'!$B31/'Données à saisir'!$C$36</f>
        <v>0</v>
      </c>
      <c r="Y46" s="248">
        <f>'Données à saisir'!$B31/'Données à saisir'!$C$36</f>
        <v>0</v>
      </c>
      <c r="Z46" s="248">
        <f>'Données à saisir'!$B31/'Données à saisir'!$C$36</f>
        <v>0</v>
      </c>
      <c r="AC46" s="128" t="s">
        <v>282</v>
      </c>
      <c r="AD46" s="129"/>
      <c r="AE46" s="129"/>
      <c r="AF46" s="129"/>
      <c r="AG46" s="139">
        <f>AG43-AG44-AG45</f>
        <v>0</v>
      </c>
      <c r="AH46" s="139">
        <f t="shared" ref="AH46:AI46" si="43">AH43-AH44-AH45</f>
        <v>0</v>
      </c>
      <c r="AI46" s="140">
        <f t="shared" si="43"/>
        <v>0</v>
      </c>
      <c r="AL46" s="235" t="s">
        <v>283</v>
      </c>
      <c r="AM46" s="236"/>
      <c r="AN46" s="236"/>
      <c r="AO46" s="228">
        <f>AO44-AO45</f>
        <v>0</v>
      </c>
      <c r="AP46" s="237"/>
      <c r="AQ46" s="228">
        <f>AQ44-AQ45</f>
        <v>0</v>
      </c>
      <c r="AR46" s="237"/>
      <c r="AS46" s="238">
        <f>AS44-AS45</f>
        <v>0</v>
      </c>
      <c r="AT46" s="226"/>
      <c r="AW46" s="189"/>
      <c r="AX46" s="190"/>
      <c r="AZ46" s="190"/>
      <c r="BA46" s="191"/>
      <c r="BB46" s="191"/>
      <c r="BC46" s="191"/>
      <c r="BF46" s="189"/>
      <c r="BG46" s="190"/>
      <c r="BI46" s="190"/>
      <c r="BJ46" s="191"/>
      <c r="BK46" s="191"/>
      <c r="BL46" s="191"/>
      <c r="BO46" s="239"/>
      <c r="BR46" s="232"/>
      <c r="BS46" s="232"/>
      <c r="BT46" s="232"/>
      <c r="BU46" s="232"/>
      <c r="BV46" s="233"/>
    </row>
    <row r="47" spans="1:82" ht="15" customHeight="1">
      <c r="K47" s="182"/>
      <c r="Q47" s="240"/>
      <c r="T47" s="164"/>
      <c r="U47" s="158"/>
      <c r="V47" s="158"/>
      <c r="W47" s="158"/>
      <c r="X47" s="241"/>
      <c r="Y47" s="241"/>
      <c r="Z47" s="242"/>
      <c r="AC47" s="102"/>
      <c r="AG47" s="110" t="str">
        <f>IF(AC47="Impôt sur les sociétés",IF(AG46&lt;0,0,IF(AG46&gt;38120,38120*0.15+(AG46-38120)*28%,AG46*0.15)),"")</f>
        <v/>
      </c>
      <c r="AH47" s="110" t="str">
        <f>IF(AC47="Impôt sur les sociétés",IF(AH46&lt;0,0,IF(AH46&gt;38120,38120*0.15+(AH46-38120)*28%,AH46*0.15)),"")</f>
        <v/>
      </c>
      <c r="AI47" s="111" t="str">
        <f>+IF(AC47="Impôt sur les sociétés",IF(AI46&lt;0,0,IF(AI46&gt;38120,38120*0.15+(AI46-38120)*28%,AI46*0.15)),"")</f>
        <v/>
      </c>
      <c r="BO47" s="4"/>
      <c r="BR47" s="233"/>
      <c r="BS47" s="233"/>
      <c r="BT47" s="233"/>
      <c r="BU47" s="233"/>
      <c r="BV47" s="233"/>
    </row>
    <row r="48" spans="1:82" ht="15" customHeight="1">
      <c r="K48" s="243"/>
      <c r="L48" s="158"/>
      <c r="M48" s="158"/>
      <c r="N48" s="158"/>
      <c r="O48" s="236" t="s">
        <v>284</v>
      </c>
      <c r="P48" s="158"/>
      <c r="Q48" s="181">
        <f>SUM(Q37,Q40,Q44:Q46)</f>
        <v>0</v>
      </c>
      <c r="T48" s="244" t="s">
        <v>285</v>
      </c>
      <c r="U48" s="201"/>
      <c r="V48" s="201"/>
      <c r="W48" s="201"/>
      <c r="X48" s="245">
        <f>SUM(X31,X40)</f>
        <v>0</v>
      </c>
      <c r="Y48" s="245">
        <f>SUM(Y31,Y40)</f>
        <v>0</v>
      </c>
      <c r="Z48" s="246">
        <f>SUM(Z31,Z40)</f>
        <v>0</v>
      </c>
      <c r="AC48" s="172"/>
      <c r="AG48" s="234"/>
      <c r="AH48" s="234"/>
      <c r="AI48" s="111"/>
      <c r="BO48" s="239"/>
      <c r="BR48" s="233"/>
      <c r="BS48" s="233"/>
      <c r="BT48" s="233"/>
      <c r="BU48" s="232"/>
      <c r="BV48" s="233"/>
    </row>
    <row r="49" spans="1:75" s="16" customFormat="1" ht="26.25" customHeight="1">
      <c r="A49"/>
      <c r="B49"/>
      <c r="C49"/>
      <c r="D49"/>
      <c r="E49"/>
      <c r="F49"/>
      <c r="G49"/>
      <c r="H49"/>
      <c r="K49" s="59"/>
      <c r="T49" s="59"/>
      <c r="AB49" s="59"/>
      <c r="AC49" s="128" t="s">
        <v>286</v>
      </c>
      <c r="AD49" s="129"/>
      <c r="AE49" s="129"/>
      <c r="AF49" s="129"/>
      <c r="AG49" s="139">
        <f>AG46-SUM(AG47)</f>
        <v>0</v>
      </c>
      <c r="AH49" s="139">
        <f t="shared" ref="AH49:AI49" si="44">AH46-SUM(AH47)</f>
        <v>0</v>
      </c>
      <c r="AI49" s="140">
        <f t="shared" si="44"/>
        <v>0</v>
      </c>
      <c r="AL49" s="59"/>
      <c r="AW49" s="59"/>
      <c r="BF49" s="59"/>
      <c r="BO49" s="59"/>
      <c r="BW49" s="59"/>
    </row>
    <row r="50" spans="1:75" ht="15" customHeight="1">
      <c r="AC50" s="243"/>
      <c r="AD50" s="158"/>
      <c r="AE50" s="158"/>
      <c r="AF50" s="158"/>
      <c r="AG50" s="165"/>
      <c r="AH50" s="247"/>
      <c r="AI50" s="226"/>
    </row>
    <row r="51" spans="1:75" ht="15" customHeight="1">
      <c r="X51" s="167"/>
      <c r="AC51" s="59"/>
      <c r="AD51" s="16"/>
      <c r="AE51" s="16"/>
      <c r="AF51" s="16"/>
      <c r="AG51" s="16"/>
      <c r="AH51" s="16"/>
      <c r="AI51" s="16"/>
      <c r="AO51" s="167"/>
      <c r="AP51" s="167"/>
      <c r="BA51" s="167"/>
      <c r="BJ51" s="167"/>
      <c r="BS51" s="167"/>
      <c r="BT51" s="167"/>
    </row>
    <row r="52" spans="1:75" ht="15" hidden="1" customHeight="1">
      <c r="X52" s="167"/>
      <c r="Y52" s="167"/>
      <c r="Z52" s="167"/>
      <c r="AO52" s="167"/>
      <c r="AP52" s="167"/>
      <c r="AQ52" s="167"/>
      <c r="AR52" s="167"/>
      <c r="AS52" s="167"/>
      <c r="AT52" s="167"/>
      <c r="BA52" s="167"/>
      <c r="BB52" s="167"/>
      <c r="BC52" s="167"/>
      <c r="BJ52" s="167"/>
      <c r="BK52" s="167"/>
      <c r="BL52" s="167"/>
      <c r="BS52" s="167"/>
      <c r="BT52" s="167"/>
      <c r="BU52" s="167"/>
      <c r="BV52" s="167"/>
    </row>
    <row r="53" spans="1:75" ht="15" customHeight="1">
      <c r="AG53" s="167"/>
    </row>
    <row r="54" spans="1:75" ht="15" customHeight="1">
      <c r="AC54" t="s">
        <v>287</v>
      </c>
      <c r="AG54" s="167">
        <f>AG37-SUM(AG38:AG40,AG44:AG45)</f>
        <v>0</v>
      </c>
      <c r="AH54" s="167">
        <f>AH37-SUM(AH38:AH40,AH44:AH45)</f>
        <v>0</v>
      </c>
      <c r="AI54" s="167">
        <f>AI37-SUM(AI38:AI40,AI44:AI45)</f>
        <v>0</v>
      </c>
    </row>
    <row r="55" spans="1:75" ht="15" customHeight="1">
      <c r="AI55" s="167"/>
    </row>
    <row r="56" spans="1:75" ht="15" customHeight="1">
      <c r="AG56" s="167"/>
    </row>
    <row r="57" spans="1:75" ht="15" customHeight="1">
      <c r="AG57" s="167"/>
    </row>
  </sheetData>
  <mergeCells count="55">
    <mergeCell ref="BO2:BV4"/>
    <mergeCell ref="BW2:CD4"/>
    <mergeCell ref="E6:G7"/>
    <mergeCell ref="AG8:AG9"/>
    <mergeCell ref="AH8:AH9"/>
    <mergeCell ref="AI8:AI9"/>
    <mergeCell ref="K9:P10"/>
    <mergeCell ref="Q9:Q10"/>
    <mergeCell ref="BA9:BA10"/>
    <mergeCell ref="BB9:BB10"/>
    <mergeCell ref="K2:Q4"/>
    <mergeCell ref="T2:Z4"/>
    <mergeCell ref="AC2:AI4"/>
    <mergeCell ref="AL2:AT4"/>
    <mergeCell ref="AW2:BC4"/>
    <mergeCell ref="BF2:BL4"/>
    <mergeCell ref="BC9:BC10"/>
    <mergeCell ref="AO11:AO12"/>
    <mergeCell ref="AP11:AP12"/>
    <mergeCell ref="AQ11:AQ12"/>
    <mergeCell ref="AR11:AR12"/>
    <mergeCell ref="AS11:AS12"/>
    <mergeCell ref="AT11:AT12"/>
    <mergeCell ref="T25:Z27"/>
    <mergeCell ref="BU13:BU14"/>
    <mergeCell ref="BV13:BV14"/>
    <mergeCell ref="BW13:BW14"/>
    <mergeCell ref="BJ12:BJ13"/>
    <mergeCell ref="BK12:BK13"/>
    <mergeCell ref="BL12:BL13"/>
    <mergeCell ref="BR13:BR14"/>
    <mergeCell ref="BS13:BS14"/>
    <mergeCell ref="BT13:BT14"/>
    <mergeCell ref="CA13:CA14"/>
    <mergeCell ref="CB13:CB14"/>
    <mergeCell ref="CC13:CC14"/>
    <mergeCell ref="CD13:CD14"/>
    <mergeCell ref="B13:H19"/>
    <mergeCell ref="BX13:BX14"/>
    <mergeCell ref="BY13:BY14"/>
    <mergeCell ref="BZ13:BZ14"/>
    <mergeCell ref="BI28:BJ28"/>
    <mergeCell ref="AW29:BC31"/>
    <mergeCell ref="K34:P35"/>
    <mergeCell ref="Q34:Q35"/>
    <mergeCell ref="AL34:AT36"/>
    <mergeCell ref="BA34:BA35"/>
    <mergeCell ref="BB34:BB35"/>
    <mergeCell ref="BC34:BC35"/>
    <mergeCell ref="BC42:BC43"/>
    <mergeCell ref="AO40:AO41"/>
    <mergeCell ref="AQ40:AQ41"/>
    <mergeCell ref="AS40:AS41"/>
    <mergeCell ref="BA42:BA43"/>
    <mergeCell ref="BB42:B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BORBA DA COSTA</dc:creator>
  <cp:keywords/>
  <dc:description/>
  <cp:lastModifiedBy>Utilisateur invité</cp:lastModifiedBy>
  <cp:revision/>
  <dcterms:created xsi:type="dcterms:W3CDTF">2025-12-22T08:33:29Z</dcterms:created>
  <dcterms:modified xsi:type="dcterms:W3CDTF">2025-12-22T17:52:40Z</dcterms:modified>
  <cp:category/>
  <cp:contentStatus/>
</cp:coreProperties>
</file>